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85" lockStructure="1"/>
  <bookViews>
    <workbookView xWindow="-1200" yWindow="460" windowWidth="13020" windowHeight="9660"/>
  </bookViews>
  <sheets>
    <sheet name="Fuel Surcharge Worksheet" sheetId="7" r:id="rId1"/>
    <sheet name="Revenue-Percentage Amounts" sheetId="8" state="hidden" r:id="rId2"/>
    <sheet name="Company Info." sheetId="4" state="hidden" r:id="rId3"/>
  </sheets>
  <definedNames>
    <definedName name="_Regression_Int">0</definedName>
    <definedName name="CompanyInfo">'Company Info.'!$A$2:$T$8</definedName>
    <definedName name="CompanyName">'Company Info.'!$A$2:$A$18</definedName>
    <definedName name="_xlnm.Print_Area" localSheetId="2">'Company Info.'!$A$1:$R$9</definedName>
    <definedName name="_xlnm.Print_Area" localSheetId="0">'Fuel Surcharge Worksheet'!$A$1:$D$100</definedName>
    <definedName name="_xlnm.Print_Area" localSheetId="1">'Revenue-Percentage Amounts'!$A$1:$B$20</definedName>
    <definedName name="Proposed_Effective_Date">'Company Info.'!$W$3:$W$26</definedName>
    <definedName name="solver_adj" localSheetId="0" hidden="1">'Fuel Surcharge Worksheet'!$D$38</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Worksheet'!$D$40</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Worksheet'!$D$52</definedName>
    <definedName name="solver_pre" localSheetId="0" hidden="1">0.000001</definedName>
    <definedName name="solver_rel1" localSheetId="0" hidden="1">3</definedName>
    <definedName name="solver_rhs1" localSheetId="0" hidden="1">'Fuel Surcharge Worksheet'!$D$38</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ProposedEffectiveDates" localSheetId="2">'Company Info.'!$X$27:$X$122</definedName>
    <definedName name="ValidProposedEffectiveDates">'Company Info.'!$W$3:$W$26</definedName>
  </definedNames>
  <calcPr calcId="145621"/>
</workbook>
</file>

<file path=xl/calcChain.xml><?xml version="1.0" encoding="utf-8"?>
<calcChain xmlns="http://schemas.openxmlformats.org/spreadsheetml/2006/main">
  <c r="D27" i="7" l="1"/>
  <c r="D87" i="7" s="1"/>
  <c r="D28" i="7" l="1"/>
  <c r="D92" i="7" s="1"/>
  <c r="D26" i="7"/>
  <c r="D68" i="7" s="1"/>
  <c r="D90" i="7" s="1"/>
  <c r="D23" i="7" l="1"/>
  <c r="D21" i="7"/>
  <c r="D24" i="7"/>
  <c r="D22" i="7"/>
  <c r="D25" i="7"/>
  <c r="S3" i="4"/>
  <c r="D39" i="7" l="1"/>
  <c r="D85" i="7" s="1"/>
  <c r="S4" i="4"/>
  <c r="S5" i="4"/>
  <c r="S6" i="4"/>
  <c r="S7" i="4"/>
  <c r="S8" i="4"/>
  <c r="D40" i="7" l="1"/>
  <c r="D42" i="7"/>
  <c r="A100" i="7"/>
  <c r="D60" i="7" l="1"/>
  <c r="D78" i="7" s="1"/>
  <c r="B3" i="8" s="1"/>
  <c r="D38" i="7" l="1"/>
  <c r="D84" i="7" l="1"/>
  <c r="D86" i="7" s="1"/>
  <c r="D88" i="7" s="1"/>
  <c r="D41" i="7"/>
  <c r="D56" i="7"/>
  <c r="B18" i="7" l="1"/>
  <c r="D43" i="7" l="1"/>
  <c r="D45" i="7" s="1"/>
  <c r="D72" i="7"/>
  <c r="D31" i="7"/>
  <c r="D32" i="7"/>
  <c r="D49" i="7" l="1"/>
  <c r="D33" i="7"/>
  <c r="D35" i="7" s="1"/>
  <c r="D67" i="7" l="1"/>
  <c r="D48" i="7"/>
  <c r="D50" i="7" s="1"/>
  <c r="D52" i="7" s="1"/>
  <c r="C16" i="7" s="1"/>
  <c r="D69" i="7" l="1"/>
  <c r="D55" i="7"/>
  <c r="D57" i="7" s="1"/>
  <c r="D73" i="7" s="1"/>
  <c r="D74" i="7" l="1"/>
  <c r="D75" i="7" s="1"/>
  <c r="D89" i="7"/>
  <c r="D91" i="7" s="1"/>
  <c r="D93" i="7" s="1"/>
  <c r="D95" i="7" s="1"/>
  <c r="D59" i="7"/>
  <c r="D61" i="7" s="1"/>
  <c r="D63" i="7" s="1"/>
  <c r="C12" i="7" l="1"/>
  <c r="D77" i="7"/>
  <c r="D79" i="7" s="1"/>
  <c r="D81" i="7" l="1"/>
  <c r="D98" i="7" s="1"/>
  <c r="C14" i="7" l="1"/>
  <c r="B4" i="8" s="1"/>
  <c r="B12" i="8" l="1"/>
  <c r="B18" i="8" s="1"/>
  <c r="B20" i="8" s="1"/>
  <c r="B5" i="8"/>
  <c r="B14" i="8"/>
</calcChain>
</file>

<file path=xl/comments1.xml><?xml version="1.0" encoding="utf-8"?>
<comments xmlns="http://schemas.openxmlformats.org/spreadsheetml/2006/main">
  <authors>
    <author>Mickelson, Christopher (UTC)</author>
    <author>Christopher Mickelson</author>
  </authors>
  <commentList>
    <comment ref="C10" authorId="0">
      <text>
        <r>
          <rPr>
            <b/>
            <sz val="9"/>
            <color indexed="81"/>
            <rFont val="Tahoma"/>
            <family val="2"/>
          </rPr>
          <t>Mickelson, Christopher (UTC):</t>
        </r>
        <r>
          <rPr>
            <sz val="9"/>
            <color indexed="81"/>
            <rFont val="Tahoma"/>
            <family val="2"/>
          </rPr>
          <t xml:space="preserve">
Note: This could be any of the following types:
   - General Rate Case
   - Annual Report
   - Etc.</t>
        </r>
      </text>
    </comment>
    <comment ref="C12" authorId="1">
      <text>
        <r>
          <rPr>
            <b/>
            <sz val="8"/>
            <color indexed="81"/>
            <rFont val="Tahoma"/>
            <family val="2"/>
          </rPr>
          <t>Note:</t>
        </r>
        <r>
          <rPr>
            <sz val="8"/>
            <color indexed="81"/>
            <rFont val="Tahoma"/>
            <family val="2"/>
          </rPr>
          <t xml:space="preserve"> Per Order 02, fuel surcharge has a cap of 20% of the base fare.</t>
        </r>
      </text>
    </comment>
  </commentList>
</comments>
</file>

<file path=xl/sharedStrings.xml><?xml version="1.0" encoding="utf-8"?>
<sst xmlns="http://schemas.openxmlformats.org/spreadsheetml/2006/main" count="237" uniqueCount="149">
  <si>
    <t>Multiplied By 100</t>
  </si>
  <si>
    <t xml:space="preserve"> </t>
  </si>
  <si>
    <t>÷</t>
  </si>
  <si>
    <t>=</t>
  </si>
  <si>
    <t>x</t>
  </si>
  <si>
    <t>-</t>
  </si>
  <si>
    <t>Minus One Percentage Point</t>
  </si>
  <si>
    <t>June</t>
  </si>
  <si>
    <t>July</t>
  </si>
  <si>
    <t>August</t>
  </si>
  <si>
    <t>September</t>
  </si>
  <si>
    <t>October</t>
  </si>
  <si>
    <t>November</t>
  </si>
  <si>
    <t>December</t>
  </si>
  <si>
    <t>January</t>
  </si>
  <si>
    <t>February</t>
  </si>
  <si>
    <t>March</t>
  </si>
  <si>
    <t>April</t>
  </si>
  <si>
    <t>May</t>
  </si>
  <si>
    <t>Tax Credits</t>
  </si>
  <si>
    <t>INPUTS</t>
  </si>
  <si>
    <t>OUTPUTS</t>
  </si>
  <si>
    <t>1.  Using the appropriate company name, look up base period information.</t>
  </si>
  <si>
    <t>Base Revenue</t>
  </si>
  <si>
    <t>Base Fuel Expense</t>
  </si>
  <si>
    <t xml:space="preserve">Base Fuel Expense  </t>
  </si>
  <si>
    <t>Divided by Base Revenue</t>
  </si>
  <si>
    <t>3.  Calculate the fuel index increase.</t>
  </si>
  <si>
    <t>4.  Calculate amount of revenue increase needed to recover fuel price increases.</t>
  </si>
  <si>
    <t>Company</t>
  </si>
  <si>
    <t>Months</t>
  </si>
  <si>
    <t>Base Period Average Fuel Price (Rate Case)</t>
  </si>
  <si>
    <t>Proposed Effective Date</t>
  </si>
  <si>
    <t>Effective Date (GRC)</t>
  </si>
  <si>
    <t xml:space="preserve">     Equals Base Fuel vs. Base Revenue Ratio</t>
  </si>
  <si>
    <t xml:space="preserve">     Equals Base Fuel Expense as % of Base Revenue</t>
  </si>
  <si>
    <t>Divided By Base Fuel Index</t>
  </si>
  <si>
    <t>Base Fuel Expense as % of Base Revenue</t>
  </si>
  <si>
    <t>Multiplied By Fuel Percent Price Increase</t>
  </si>
  <si>
    <t xml:space="preserve">     Equals Fuel Index Increase as a % of Revenue</t>
  </si>
  <si>
    <t xml:space="preserve">     Equals Allowable Fuel Increase as a % of Revenue</t>
  </si>
  <si>
    <t>Multiplied by Base Revenue</t>
  </si>
  <si>
    <t xml:space="preserve">     Equals Allowable Fuel Increase to Base Revenue</t>
  </si>
  <si>
    <t>Effective Date (last GRC)</t>
  </si>
  <si>
    <t>2.  Calculate how much of total revenue was spent on fuel.</t>
  </si>
  <si>
    <t>Total</t>
  </si>
  <si>
    <t xml:space="preserve">     Equals Fuel Expense as $ of Most Recent Regulated Revenue</t>
  </si>
  <si>
    <t>+</t>
  </si>
  <si>
    <t xml:space="preserve">     Equals Difference Between Fuel Expenses</t>
  </si>
  <si>
    <t>Annual Report Revenue (most recent)</t>
  </si>
  <si>
    <t xml:space="preserve">     Equals Fuel Price Difference</t>
  </si>
  <si>
    <t>Minus Base Fuel Price</t>
  </si>
  <si>
    <t xml:space="preserve">     Equals Relative Fuel Price Difference</t>
  </si>
  <si>
    <t xml:space="preserve">     Equals Fuel Percent Increase</t>
  </si>
  <si>
    <t xml:space="preserve"> Base Fuel Price (Rate Case - Period Average)</t>
  </si>
  <si>
    <t>Allowable Fuel Increase as a % of Revenue</t>
  </si>
  <si>
    <t>Divided by 12 months</t>
  </si>
  <si>
    <t xml:space="preserve">     Equals Monthly Additional Fuel Revenue</t>
  </si>
  <si>
    <t>Divided by Corresponding Month's One-Way Equivalent Passenger Count</t>
  </si>
  <si>
    <t xml:space="preserve">     Equals One-Way Fare Needed</t>
  </si>
  <si>
    <t>Rounded One-Way Equivalent Surcharge Amount</t>
  </si>
  <si>
    <t xml:space="preserve">     Equals One-Way Fare Demonstrated</t>
  </si>
  <si>
    <t>Fuel Surcharge Worksheet</t>
  </si>
  <si>
    <t>a</t>
  </si>
  <si>
    <t>c</t>
  </si>
  <si>
    <t>b</t>
  </si>
  <si>
    <t>d</t>
  </si>
  <si>
    <t>e</t>
  </si>
  <si>
    <t>f</t>
  </si>
  <si>
    <t>h</t>
  </si>
  <si>
    <t>i</t>
  </si>
  <si>
    <t>g</t>
  </si>
  <si>
    <t>j</t>
  </si>
  <si>
    <t>k</t>
  </si>
  <si>
    <t>l</t>
  </si>
  <si>
    <r>
      <t>6.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</si>
  <si>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Base Fuel Expense as % of Base Revenue (2e)</t>
  </si>
  <si>
    <t>Base Fuel Expense (1b)</t>
  </si>
  <si>
    <t>Plus Allowable Fuel Increase to Base Revenue (5c)</t>
  </si>
  <si>
    <t>Minus Fuel Expense as $ of Most Recent Regulated Revenue (6c)</t>
  </si>
  <si>
    <t>a) Company Name</t>
  </si>
  <si>
    <t>b) Select the Proposed Effective Month</t>
  </si>
  <si>
    <t>c) Current Fuel Price (Recent Invoice minus Discounts)</t>
  </si>
  <si>
    <t>d) Last year's One-Way Passenger Count for Effective Month</t>
  </si>
  <si>
    <t>e) Regulated Revenue (most recent filing with the UTC)</t>
  </si>
  <si>
    <t>1) Allowable Fuel Surcharge for One-Way (Order 02 Methodology)</t>
  </si>
  <si>
    <t>Divided by Corresponding Month's One-Way Equivalent Passenger Count (greater of '5f' or 'Input d')</t>
  </si>
  <si>
    <r>
      <t>5.  Calculate average one-way fare increase.</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in Order 02.</t>
    </r>
  </si>
  <si>
    <t>Tax Fuel Credit (Diesel / Gasoline)</t>
  </si>
  <si>
    <t>Bremerton-Kitsap Airporter</t>
  </si>
  <si>
    <t>CWA, Inc.</t>
  </si>
  <si>
    <t xml:space="preserve">Pacific NW Transportation Services, Inc. </t>
  </si>
  <si>
    <t>SeaTac Shuttle</t>
  </si>
  <si>
    <t>Shuttle Express, Inc.</t>
  </si>
  <si>
    <t>Wickkiser International Companies, Inc.</t>
  </si>
  <si>
    <t>Minus Tax Fuel Credit</t>
  </si>
  <si>
    <t>Multiplied by Most Recent Regulated Revenue (greater of '1f' or 'Input e')</t>
  </si>
  <si>
    <t>Fuel Surcharge Worksheet (Auto Trans)</t>
  </si>
  <si>
    <t>Responses (fill-in the "Orange &amp; Blue" areas):</t>
  </si>
  <si>
    <t>Previous Years Total Customer Count</t>
  </si>
  <si>
    <t>Multiply by Proposed Surcharge Amount</t>
  </si>
  <si>
    <t>Amount of Revenue Expected to Change</t>
  </si>
  <si>
    <t>Minimum Percentage Change</t>
  </si>
  <si>
    <t>Proposed Surcharge Amount</t>
  </si>
  <si>
    <t>Divided by Highest Fare Amount</t>
  </si>
  <si>
    <t>Minimum Percentage Amount</t>
  </si>
  <si>
    <t>Maximum Percentage Change</t>
  </si>
  <si>
    <t>Divided by Lowest Fare Amount</t>
  </si>
  <si>
    <t>Maximum Percentage Amount</t>
  </si>
  <si>
    <t>The amount of revenue that is expected to be collected.</t>
  </si>
  <si>
    <t>The percentage amount that rates will change.</t>
  </si>
  <si>
    <t>Gallons</t>
  </si>
  <si>
    <t>Revenue</t>
  </si>
  <si>
    <t>Annual Report Gallons (most recent)</t>
  </si>
  <si>
    <t>Annual Report Total Passengers (most recent)</t>
  </si>
  <si>
    <t>Passengers</t>
  </si>
  <si>
    <t>Current Fuel Price (3a)</t>
  </si>
  <si>
    <t>Minus Tax Fuel Credit (3b)</t>
  </si>
  <si>
    <t>Current Fuel Price (Input c)</t>
  </si>
  <si>
    <t xml:space="preserve">     Equals Current Fuel Price</t>
  </si>
  <si>
    <t>m</t>
  </si>
  <si>
    <t>Current Fuel Expense</t>
  </si>
  <si>
    <t>Minus One Percent of Revenue</t>
  </si>
  <si>
    <t>Divided by Total Passengers (most recent)</t>
  </si>
  <si>
    <t>Rounded One-Way Equivalent Surcharge Amount (Revenue)</t>
  </si>
  <si>
    <t>Rounded One-Way Equivalent Surcharge Amount (Gallons)</t>
  </si>
  <si>
    <t>Revenue based Demonstration</t>
  </si>
  <si>
    <t>Gallons based Demonstration</t>
  </si>
  <si>
    <t>n</t>
  </si>
  <si>
    <t>o</t>
  </si>
  <si>
    <t>p</t>
  </si>
  <si>
    <t>q</t>
  </si>
  <si>
    <t>r</t>
  </si>
  <si>
    <t>s</t>
  </si>
  <si>
    <t>t</t>
  </si>
  <si>
    <t>u</t>
  </si>
  <si>
    <t>v</t>
  </si>
  <si>
    <t>w</t>
  </si>
  <si>
    <t>Demonstrated Allowable Fuel Surcharge for One-Way (Greater of '6l' or '6w')</t>
  </si>
  <si>
    <t>Demonstration Fuel Surcharge</t>
  </si>
  <si>
    <t>Multiplied By Most Recent Gallons (1g)</t>
  </si>
  <si>
    <t>Minus  Fuel Expense as $ of Most Recent Regulated Revenue (6c)</t>
  </si>
  <si>
    <t>Fuel Expense as $ of Most Recent Regulated Revenue</t>
  </si>
  <si>
    <t>3) Demonstrated Allowable Fuel Surcharge for Freight and Other Non-Passenger Rates (4e)</t>
  </si>
  <si>
    <t>2) Demonstrated Allowable Fuel Surcharge for One-Way Passenger Rates (Lesser of '5h' or '6x')</t>
  </si>
  <si>
    <t>Valid Proposed Effective Date</t>
  </si>
  <si>
    <t>2012 Annual Report</t>
  </si>
  <si>
    <t>2011 Annual Report</t>
  </si>
  <si>
    <t>Eff. 9/27/2013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</si>
</sst>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0000"/>
    <numFmt numFmtId="165" formatCode="_(* #,##0_);_(* \(#,##0\);_(* &quot;-&quot;??_);_(@_)"/>
    <numFmt numFmtId="166" formatCode="_(&quot;$&quot;* #,##0.000_);_(&quot;$&quot;* \(#,##0.000\);_(&quot;$&quot;* &quot;-&quot;??_);_(@_)"/>
    <numFmt numFmtId="167" formatCode="_(&quot;$&quot;* #,##0_);_(&quot;$&quot;* \(#,##0\);_(&quot;$&quot;* &quot;-&quot;??_);_(@_)"/>
    <numFmt numFmtId="168" formatCode="&quot;$&quot;#,##0"/>
    <numFmt numFmtId="169" formatCode="&quot;$&quot;#,##0.00"/>
    <numFmt numFmtId="170" formatCode="&quot;$&quot;#,##0.000"/>
    <numFmt numFmtId="171" formatCode="[$-409]mmmm\ d\,\ yyyy;@"/>
    <numFmt numFmtId="172" formatCode="[$-409]mmmm\-yyyy;@"/>
    <numFmt numFmtId="173" formatCode="#,##0.000_);[Red]\(#,##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9C6500"/>
      <name val="Calibri"/>
      <family val="2"/>
      <scheme val="minor"/>
    </font>
    <font>
      <sz val="10"/>
      <color rgb="FFFF0000"/>
      <name val="Arial"/>
      <family val="2"/>
    </font>
    <font>
      <sz val="10"/>
      <color rgb="FF7030A0"/>
      <name val="Arial"/>
      <family val="2"/>
    </font>
    <font>
      <u/>
      <sz val="11"/>
      <color theme="10"/>
      <name val="Calibri"/>
      <family val="2"/>
    </font>
    <font>
      <b/>
      <sz val="10"/>
      <color theme="1"/>
      <name val="Arial"/>
      <family val="2"/>
    </font>
    <font>
      <sz val="10"/>
      <color theme="1"/>
      <name val="Arial"/>
      <family val="2"/>
    </font>
    <font>
      <sz val="11"/>
      <color indexed="8"/>
      <name val="Calibri"/>
      <family val="2"/>
    </font>
    <font>
      <b/>
      <sz val="14"/>
      <name val="Arial"/>
      <family val="2"/>
    </font>
    <font>
      <sz val="8"/>
      <color indexed="81"/>
      <name val="Tahoma"/>
      <family val="2"/>
    </font>
    <font>
      <b/>
      <sz val="8"/>
      <color indexed="81"/>
      <name val="Tahoma"/>
      <family val="2"/>
    </font>
    <font>
      <b/>
      <sz val="10"/>
      <color rgb="FFFF0000"/>
      <name val="Arial"/>
      <family val="2"/>
    </font>
    <font>
      <b/>
      <sz val="10"/>
      <name val="Arial"/>
      <family val="2"/>
    </font>
    <font>
      <sz val="10"/>
      <name val="Times New Roman"/>
      <family val="1"/>
    </font>
    <font>
      <sz val="12"/>
      <name val="Helv"/>
    </font>
    <font>
      <sz val="12"/>
      <name val="Arial"/>
      <family val="2"/>
    </font>
    <font>
      <sz val="12"/>
      <name val="Times New Roman"/>
      <family val="1"/>
    </font>
    <font>
      <b/>
      <u/>
      <sz val="10"/>
      <name val="Arial"/>
      <family val="2"/>
    </font>
    <font>
      <sz val="12"/>
      <color theme="1"/>
      <name val="Times New Roman"/>
      <family val="1"/>
    </font>
    <font>
      <i/>
      <sz val="12"/>
      <name val="Times New Roman"/>
      <family val="1"/>
    </font>
    <font>
      <sz val="12"/>
      <color theme="9" tint="-0.249977111117893"/>
      <name val="Times New Roman"/>
      <family val="1"/>
    </font>
    <font>
      <b/>
      <u/>
      <sz val="12"/>
      <color rgb="FFFF0000"/>
      <name val="Times New Roman"/>
      <family val="1"/>
    </font>
    <font>
      <i/>
      <sz val="12"/>
      <color rgb="FFFF0000"/>
      <name val="Times New Roman"/>
      <family val="1"/>
    </font>
    <font>
      <b/>
      <sz val="12"/>
      <name val="Times New Roman"/>
      <family val="1"/>
    </font>
    <font>
      <i/>
      <sz val="12"/>
      <color theme="1"/>
      <name val="Times New Roman"/>
      <family val="1"/>
    </font>
    <font>
      <u/>
      <sz val="10"/>
      <name val="Arial"/>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rgb="FFFFEB9C"/>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double">
        <color indexed="64"/>
      </bottom>
      <diagonal/>
    </border>
    <border>
      <left/>
      <right/>
      <top style="thin">
        <color indexed="64"/>
      </top>
      <bottom style="double">
        <color indexed="64"/>
      </bottom>
      <diagonal/>
    </border>
  </borders>
  <cellStyleXfs count="141">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2" borderId="0" applyNumberFormat="0" applyBorder="0" applyAlignment="0"/>
    <xf numFmtId="9" fontId="7"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7" fillId="0" borderId="0"/>
    <xf numFmtId="0" fontId="5" fillId="0" borderId="0"/>
    <xf numFmtId="44" fontId="14" fillId="0" borderId="0" applyFont="0" applyFill="0" applyBorder="0" applyAlignment="0" applyProtection="0"/>
    <xf numFmtId="0" fontId="4" fillId="0" borderId="0"/>
    <xf numFmtId="0" fontId="7" fillId="0" borderId="0"/>
    <xf numFmtId="44" fontId="4"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44"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3"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9">
    <xf numFmtId="0" fontId="0" fillId="0" borderId="0" xfId="0"/>
    <xf numFmtId="0" fontId="12" fillId="0" borderId="3" xfId="6" applyFont="1" applyBorder="1" applyAlignment="1" applyProtection="1">
      <alignment horizontal="center"/>
      <protection hidden="1"/>
    </xf>
    <xf numFmtId="168" fontId="12" fillId="0" borderId="3" xfId="6" applyNumberFormat="1" applyFont="1" applyBorder="1" applyAlignment="1" applyProtection="1">
      <alignment horizontal="center"/>
      <protection hidden="1"/>
    </xf>
    <xf numFmtId="0" fontId="13" fillId="0" borderId="0" xfId="6" applyFont="1" applyBorder="1" applyAlignment="1" applyProtection="1">
      <alignment horizontal="center"/>
      <protection hidden="1"/>
    </xf>
    <xf numFmtId="168" fontId="13" fillId="0" borderId="0" xfId="6" applyNumberFormat="1" applyFont="1" applyAlignment="1" applyProtection="1">
      <alignment horizontal="center"/>
      <protection hidden="1"/>
    </xf>
    <xf numFmtId="0" fontId="13" fillId="0" borderId="0" xfId="6" applyFont="1" applyAlignment="1" applyProtection="1">
      <alignment horizontal="center"/>
      <protection hidden="1"/>
    </xf>
    <xf numFmtId="168" fontId="13" fillId="0" borderId="0" xfId="6" applyNumberFormat="1" applyFont="1" applyFill="1" applyAlignment="1" applyProtection="1">
      <alignment horizontal="center"/>
      <protection hidden="1"/>
    </xf>
    <xf numFmtId="0" fontId="13" fillId="0" borderId="0" xfId="6" applyFont="1" applyFill="1" applyAlignment="1" applyProtection="1">
      <alignment horizontal="center"/>
      <protection hidden="1"/>
    </xf>
    <xf numFmtId="0" fontId="13" fillId="0" borderId="0" xfId="6" applyFont="1" applyFill="1" applyProtection="1">
      <protection hidden="1"/>
    </xf>
    <xf numFmtId="0" fontId="13" fillId="0" borderId="0" xfId="6" applyFont="1" applyProtection="1">
      <protection hidden="1"/>
    </xf>
    <xf numFmtId="165" fontId="13" fillId="0" borderId="0" xfId="1" applyNumberFormat="1" applyFont="1" applyAlignment="1" applyProtection="1">
      <alignment horizontal="center"/>
      <protection hidden="1"/>
    </xf>
    <xf numFmtId="169" fontId="12" fillId="0" borderId="3" xfId="6" applyNumberFormat="1" applyFont="1" applyBorder="1" applyAlignment="1" applyProtection="1">
      <alignment horizontal="center"/>
      <protection hidden="1"/>
    </xf>
    <xf numFmtId="169" fontId="13" fillId="0" borderId="0" xfId="6" applyNumberFormat="1" applyFont="1" applyAlignment="1" applyProtection="1">
      <alignment horizontal="center"/>
      <protection hidden="1"/>
    </xf>
    <xf numFmtId="169" fontId="13" fillId="0" borderId="0" xfId="6" applyNumberFormat="1" applyFont="1" applyFill="1" applyAlignment="1" applyProtection="1">
      <alignment horizontal="center"/>
      <protection hidden="1"/>
    </xf>
    <xf numFmtId="169" fontId="12" fillId="0" borderId="3" xfId="6" applyNumberFormat="1" applyFont="1" applyBorder="1" applyAlignment="1" applyProtection="1">
      <alignment horizontal="center" wrapText="1"/>
      <protection hidden="1"/>
    </xf>
    <xf numFmtId="165" fontId="12" fillId="0" borderId="3" xfId="1" applyNumberFormat="1" applyFont="1" applyBorder="1" applyAlignment="1" applyProtection="1">
      <alignment horizontal="center" wrapText="1"/>
      <protection hidden="1"/>
    </xf>
    <xf numFmtId="165" fontId="13" fillId="0" borderId="0" xfId="1" applyNumberFormat="1" applyFont="1" applyFill="1" applyAlignment="1" applyProtection="1">
      <alignment horizontal="center"/>
      <protection hidden="1"/>
    </xf>
    <xf numFmtId="0" fontId="13" fillId="0" borderId="0" xfId="6" applyFont="1" applyAlignment="1" applyProtection="1">
      <protection hidden="1"/>
    </xf>
    <xf numFmtId="0" fontId="13" fillId="0" borderId="0" xfId="6" applyFont="1" applyFill="1" applyAlignment="1" applyProtection="1">
      <protection hidden="1"/>
    </xf>
    <xf numFmtId="170" fontId="13" fillId="0" borderId="0" xfId="6" applyNumberFormat="1" applyFont="1" applyAlignment="1" applyProtection="1">
      <alignment horizontal="center"/>
      <protection hidden="1"/>
    </xf>
    <xf numFmtId="170" fontId="13" fillId="0" borderId="0" xfId="6" applyNumberFormat="1" applyFont="1" applyFill="1" applyAlignment="1" applyProtection="1">
      <alignment horizontal="center"/>
      <protection hidden="1"/>
    </xf>
    <xf numFmtId="0" fontId="7" fillId="0" borderId="0" xfId="7" applyFont="1" applyProtection="1">
      <protection hidden="1"/>
    </xf>
    <xf numFmtId="0" fontId="7" fillId="0" borderId="0" xfId="7" applyFont="1" applyBorder="1" applyAlignment="1" applyProtection="1">
      <alignment horizontal="center"/>
      <protection hidden="1"/>
    </xf>
    <xf numFmtId="0" fontId="7" fillId="0" borderId="0" xfId="7" applyFont="1" applyBorder="1" applyAlignment="1" applyProtection="1">
      <alignment horizontal="left"/>
      <protection hidden="1"/>
    </xf>
    <xf numFmtId="0" fontId="7" fillId="0" borderId="0" xfId="7" applyFont="1" applyAlignment="1" applyProtection="1">
      <alignment horizontal="center"/>
      <protection hidden="1"/>
    </xf>
    <xf numFmtId="167" fontId="7" fillId="0" borderId="0" xfId="7" applyNumberFormat="1" applyFont="1" applyProtection="1">
      <protection hidden="1"/>
    </xf>
    <xf numFmtId="0" fontId="12" fillId="0" borderId="0" xfId="6" applyFont="1" applyBorder="1" applyAlignment="1" applyProtection="1">
      <alignment horizontal="center"/>
      <protection hidden="1"/>
    </xf>
    <xf numFmtId="0" fontId="12" fillId="0" borderId="3" xfId="6" applyFont="1" applyBorder="1" applyAlignment="1" applyProtection="1">
      <alignment horizontal="center" wrapText="1"/>
      <protection hidden="1"/>
    </xf>
    <xf numFmtId="172" fontId="7" fillId="0" borderId="0" xfId="7" applyNumberFormat="1" applyFont="1" applyProtection="1">
      <protection hidden="1"/>
    </xf>
    <xf numFmtId="171" fontId="13" fillId="0" borderId="0" xfId="6" applyNumberFormat="1" applyFont="1" applyAlignment="1" applyProtection="1">
      <alignment horizontal="center"/>
      <protection hidden="1"/>
    </xf>
    <xf numFmtId="0" fontId="7" fillId="0" borderId="0" xfId="0" applyFont="1" applyBorder="1" applyAlignment="1" applyProtection="1">
      <alignment horizontal="center"/>
      <protection hidden="1"/>
    </xf>
    <xf numFmtId="0" fontId="7" fillId="0" borderId="0" xfId="7" applyFont="1" applyBorder="1" applyAlignment="1" applyProtection="1">
      <alignment horizontal="left" vertical="center"/>
      <protection hidden="1"/>
    </xf>
    <xf numFmtId="171" fontId="7" fillId="0" borderId="0" xfId="6" applyNumberFormat="1" applyFont="1" applyAlignment="1" applyProtection="1">
      <alignment horizontal="center"/>
      <protection hidden="1"/>
    </xf>
    <xf numFmtId="0" fontId="7" fillId="0" borderId="0" xfId="0" applyFont="1" applyBorder="1" applyAlignment="1" applyProtection="1">
      <alignment horizontal="left"/>
      <protection hidden="1"/>
    </xf>
    <xf numFmtId="165" fontId="13" fillId="0" borderId="0" xfId="6" applyNumberFormat="1" applyFont="1" applyAlignment="1" applyProtection="1">
      <alignment horizontal="center"/>
      <protection hidden="1"/>
    </xf>
    <xf numFmtId="168" fontId="7" fillId="0" borderId="0" xfId="6" applyNumberFormat="1" applyFont="1" applyAlignment="1" applyProtection="1">
      <alignment horizontal="center"/>
      <protection hidden="1"/>
    </xf>
    <xf numFmtId="168" fontId="7" fillId="0" borderId="0" xfId="6" applyNumberFormat="1" applyFont="1" applyFill="1" applyAlignment="1" applyProtection="1">
      <alignment horizontal="center"/>
      <protection hidden="1"/>
    </xf>
    <xf numFmtId="170" fontId="7" fillId="0" borderId="0" xfId="6" applyNumberFormat="1" applyFont="1" applyAlignment="1" applyProtection="1">
      <alignment horizontal="center"/>
      <protection hidden="1"/>
    </xf>
    <xf numFmtId="169" fontId="7" fillId="0" borderId="0" xfId="6" applyNumberFormat="1" applyFont="1" applyAlignment="1" applyProtection="1">
      <alignment horizontal="center"/>
      <protection hidden="1"/>
    </xf>
    <xf numFmtId="169" fontId="7" fillId="0" borderId="0" xfId="6" applyNumberFormat="1" applyFont="1" applyFill="1" applyAlignment="1" applyProtection="1">
      <alignment horizontal="center"/>
      <protection hidden="1"/>
    </xf>
    <xf numFmtId="170" fontId="7" fillId="0" borderId="0" xfId="6" applyNumberFormat="1" applyFont="1" applyFill="1" applyAlignment="1" applyProtection="1">
      <alignment horizontal="center"/>
      <protection hidden="1"/>
    </xf>
    <xf numFmtId="0" fontId="7" fillId="0" borderId="0" xfId="7" applyFont="1" applyBorder="1" applyProtection="1">
      <protection hidden="1"/>
    </xf>
    <xf numFmtId="165" fontId="7" fillId="0" borderId="0" xfId="1" applyNumberFormat="1" applyFont="1" applyAlignment="1" applyProtection="1">
      <alignment horizontal="center"/>
      <protection hidden="1"/>
    </xf>
    <xf numFmtId="165" fontId="7" fillId="0" borderId="0" xfId="1" applyNumberFormat="1" applyFont="1" applyFill="1" applyAlignment="1" applyProtection="1">
      <alignment horizontal="center"/>
      <protection hidden="1"/>
    </xf>
    <xf numFmtId="0" fontId="7" fillId="0" borderId="0" xfId="7" applyFont="1" applyAlignment="1" applyProtection="1">
      <alignment textRotation="90"/>
      <protection hidden="1"/>
    </xf>
    <xf numFmtId="0" fontId="7" fillId="0" borderId="4" xfId="7" applyFont="1" applyBorder="1" applyAlignment="1" applyProtection="1">
      <alignment horizontal="left" vertical="center"/>
      <protection hidden="1"/>
    </xf>
    <xf numFmtId="0" fontId="7" fillId="0" borderId="5" xfId="0" applyFont="1" applyBorder="1" applyAlignment="1" applyProtection="1">
      <alignment horizontal="center"/>
      <protection hidden="1"/>
    </xf>
    <xf numFmtId="0" fontId="7" fillId="0" borderId="5" xfId="7" applyFont="1" applyBorder="1" applyProtection="1">
      <protection hidden="1"/>
    </xf>
    <xf numFmtId="0" fontId="7" fillId="0" borderId="1" xfId="0" applyFont="1" applyBorder="1" applyAlignment="1" applyProtection="1">
      <alignment horizontal="left"/>
      <protection hidden="1"/>
    </xf>
    <xf numFmtId="0" fontId="7" fillId="0" borderId="5" xfId="7" applyFont="1" applyBorder="1" applyAlignment="1" applyProtection="1">
      <alignment horizontal="left" vertical="center"/>
      <protection hidden="1"/>
    </xf>
    <xf numFmtId="0" fontId="7" fillId="0" borderId="0" xfId="7" applyFont="1" applyBorder="1" applyAlignment="1" applyProtection="1">
      <alignment horizontal="left" vertical="center" wrapText="1"/>
      <protection hidden="1"/>
    </xf>
    <xf numFmtId="0" fontId="7" fillId="0" borderId="13" xfId="7" applyFont="1" applyBorder="1" applyAlignment="1" applyProtection="1">
      <alignment horizontal="center"/>
      <protection hidden="1"/>
    </xf>
    <xf numFmtId="167" fontId="7" fillId="0" borderId="5" xfId="7" applyNumberFormat="1" applyFont="1" applyBorder="1" applyProtection="1">
      <protection hidden="1"/>
    </xf>
    <xf numFmtId="166" fontId="7" fillId="0" borderId="5" xfId="2" applyNumberFormat="1" applyFont="1" applyFill="1" applyBorder="1" applyProtection="1">
      <protection hidden="1"/>
    </xf>
    <xf numFmtId="0" fontId="7" fillId="0" borderId="5" xfId="7" applyFont="1" applyBorder="1" applyAlignment="1" applyProtection="1">
      <alignment horizontal="center"/>
      <protection hidden="1"/>
    </xf>
    <xf numFmtId="0" fontId="7" fillId="0" borderId="13" xfId="7" applyFont="1" applyBorder="1" applyProtection="1">
      <protection hidden="1"/>
    </xf>
    <xf numFmtId="44" fontId="27" fillId="6" borderId="0" xfId="139" applyFont="1" applyFill="1" applyProtection="1">
      <protection locked="0"/>
    </xf>
    <xf numFmtId="0" fontId="25" fillId="0" borderId="0" xfId="137" applyFont="1" applyProtection="1"/>
    <xf numFmtId="165" fontId="25" fillId="0" borderId="0" xfId="138" applyNumberFormat="1" applyFont="1" applyProtection="1"/>
    <xf numFmtId="0" fontId="25" fillId="0" borderId="1" xfId="137" applyFont="1" applyBorder="1" applyProtection="1"/>
    <xf numFmtId="44" fontId="25" fillId="0" borderId="0" xfId="137" applyNumberFormat="1" applyFont="1" applyProtection="1"/>
    <xf numFmtId="0" fontId="25" fillId="0" borderId="17" xfId="137" applyFont="1" applyBorder="1" applyProtection="1"/>
    <xf numFmtId="0" fontId="28" fillId="0" borderId="0" xfId="137" applyFont="1" applyAlignment="1" applyProtection="1"/>
    <xf numFmtId="0" fontId="26" fillId="0" borderId="0" xfId="137" applyFont="1" applyAlignment="1" applyProtection="1"/>
    <xf numFmtId="0" fontId="29" fillId="0" borderId="0" xfId="137" applyFont="1" applyAlignment="1" applyProtection="1"/>
    <xf numFmtId="44" fontId="23" fillId="0" borderId="0" xfId="139" applyFont="1" applyFill="1" applyProtection="1"/>
    <xf numFmtId="0" fontId="1" fillId="0" borderId="0" xfId="137"/>
    <xf numFmtId="171" fontId="7" fillId="0" borderId="5" xfId="7" applyNumberFormat="1" applyFont="1" applyFill="1" applyBorder="1" applyAlignment="1" applyProtection="1">
      <alignment horizontal="right"/>
      <protection hidden="1"/>
    </xf>
    <xf numFmtId="165" fontId="7" fillId="0" borderId="5" xfId="1" applyNumberFormat="1" applyFont="1" applyBorder="1" applyProtection="1">
      <protection hidden="1"/>
    </xf>
    <xf numFmtId="10" fontId="25" fillId="0" borderId="17" xfId="140" applyNumberFormat="1" applyFont="1" applyFill="1" applyBorder="1" applyProtection="1"/>
    <xf numFmtId="44" fontId="25" fillId="0" borderId="17" xfId="139" applyFont="1" applyFill="1" applyBorder="1" applyProtection="1"/>
    <xf numFmtId="0" fontId="7" fillId="0" borderId="13" xfId="7" applyFont="1" applyBorder="1" applyAlignment="1" applyProtection="1">
      <alignment horizontal="center"/>
    </xf>
    <xf numFmtId="0" fontId="7" fillId="0" borderId="0" xfId="7" applyFont="1" applyBorder="1" applyAlignment="1" applyProtection="1">
      <alignment horizontal="left"/>
    </xf>
    <xf numFmtId="0" fontId="7" fillId="0" borderId="0" xfId="7" applyFont="1" applyBorder="1" applyAlignment="1" applyProtection="1">
      <alignment horizontal="center"/>
    </xf>
    <xf numFmtId="167" fontId="7" fillId="0" borderId="5" xfId="7" applyNumberFormat="1" applyFont="1" applyBorder="1" applyProtection="1"/>
    <xf numFmtId="0" fontId="7" fillId="0" borderId="0" xfId="7" quotePrefix="1" applyFont="1" applyBorder="1" applyAlignment="1" applyProtection="1">
      <alignment horizontal="left"/>
    </xf>
    <xf numFmtId="167" fontId="7" fillId="0" borderId="6" xfId="7" applyNumberFormat="1" applyFont="1" applyBorder="1" applyProtection="1"/>
    <xf numFmtId="0" fontId="7" fillId="0" borderId="0" xfId="7" applyFont="1" applyBorder="1" applyProtection="1"/>
    <xf numFmtId="164" fontId="7" fillId="0" borderId="5" xfId="7" applyNumberFormat="1" applyFont="1" applyBorder="1" applyProtection="1"/>
    <xf numFmtId="0" fontId="7" fillId="0" borderId="6" xfId="7" applyFont="1" applyBorder="1" applyProtection="1"/>
    <xf numFmtId="10" fontId="7" fillId="0" borderId="5" xfId="4" applyNumberFormat="1" applyFont="1" applyBorder="1" applyProtection="1"/>
    <xf numFmtId="0" fontId="7" fillId="0" borderId="15" xfId="7" applyFont="1" applyBorder="1" applyProtection="1"/>
    <xf numFmtId="0" fontId="7" fillId="0" borderId="1" xfId="7" applyFont="1" applyBorder="1" applyProtection="1"/>
    <xf numFmtId="0" fontId="7" fillId="0" borderId="1" xfId="7" applyFont="1" applyBorder="1" applyAlignment="1" applyProtection="1">
      <alignment horizontal="center"/>
    </xf>
    <xf numFmtId="166" fontId="7" fillId="0" borderId="5" xfId="2" applyNumberFormat="1" applyFont="1" applyFill="1" applyBorder="1" applyProtection="1"/>
    <xf numFmtId="166" fontId="7" fillId="0" borderId="6" xfId="2" applyNumberFormat="1" applyFont="1" applyFill="1" applyBorder="1" applyProtection="1"/>
    <xf numFmtId="166" fontId="7" fillId="0" borderId="5" xfId="2" applyNumberFormat="1" applyFont="1" applyBorder="1" applyProtection="1"/>
    <xf numFmtId="166" fontId="7" fillId="0" borderId="6" xfId="7" applyNumberFormat="1" applyFont="1" applyBorder="1" applyProtection="1"/>
    <xf numFmtId="0" fontId="7" fillId="0" borderId="15" xfId="7" applyFont="1" applyBorder="1" applyAlignment="1" applyProtection="1">
      <alignment horizontal="center"/>
    </xf>
    <xf numFmtId="10" fontId="7" fillId="0" borderId="5" xfId="7" applyNumberFormat="1" applyFont="1" applyBorder="1" applyProtection="1"/>
    <xf numFmtId="10" fontId="7" fillId="0" borderId="6" xfId="7" applyNumberFormat="1" applyFont="1" applyBorder="1" applyProtection="1"/>
    <xf numFmtId="10" fontId="7" fillId="0" borderId="6" xfId="4" applyNumberFormat="1" applyFont="1" applyBorder="1" applyProtection="1"/>
    <xf numFmtId="10" fontId="7" fillId="0" borderId="16" xfId="0" applyNumberFormat="1" applyFont="1" applyBorder="1" applyProtection="1"/>
    <xf numFmtId="165" fontId="7" fillId="0" borderId="6" xfId="1" applyNumberFormat="1" applyFont="1" applyBorder="1" applyProtection="1"/>
    <xf numFmtId="0" fontId="7" fillId="0" borderId="5" xfId="7" applyFont="1" applyBorder="1" applyProtection="1"/>
    <xf numFmtId="44" fontId="18" fillId="0" borderId="16" xfId="2" applyNumberFormat="1" applyFont="1" applyFill="1" applyBorder="1" applyProtection="1"/>
    <xf numFmtId="0" fontId="7" fillId="0" borderId="1" xfId="7" quotePrefix="1" applyFont="1" applyBorder="1" applyAlignment="1" applyProtection="1">
      <alignment horizontal="left"/>
    </xf>
    <xf numFmtId="0" fontId="7" fillId="0" borderId="0" xfId="0" applyFont="1" applyBorder="1" applyAlignment="1" applyProtection="1">
      <alignment horizontal="center"/>
    </xf>
    <xf numFmtId="0" fontId="7" fillId="0" borderId="0" xfId="0" applyFont="1" applyBorder="1" applyProtection="1"/>
    <xf numFmtId="10" fontId="7" fillId="0" borderId="5" xfId="0" applyNumberFormat="1" applyFont="1" applyBorder="1" applyProtection="1"/>
    <xf numFmtId="167" fontId="7" fillId="0" borderId="6" xfId="0" applyNumberFormat="1" applyFont="1" applyBorder="1" applyProtection="1"/>
    <xf numFmtId="167" fontId="7" fillId="0" borderId="5" xfId="0" applyNumberFormat="1" applyFont="1" applyBorder="1" applyProtection="1"/>
    <xf numFmtId="0" fontId="7" fillId="0" borderId="0" xfId="0" quotePrefix="1" applyFont="1" applyBorder="1" applyProtection="1"/>
    <xf numFmtId="0" fontId="7" fillId="0" borderId="13" xfId="7" applyFont="1" applyBorder="1" applyProtection="1"/>
    <xf numFmtId="0" fontId="7" fillId="0" borderId="0" xfId="7" applyFont="1" applyBorder="1" applyAlignment="1" applyProtection="1">
      <alignment horizontal="left" vertical="center"/>
    </xf>
    <xf numFmtId="0" fontId="7" fillId="0" borderId="5" xfId="7" applyFont="1" applyBorder="1" applyAlignment="1" applyProtection="1">
      <alignment horizontal="left" vertical="center"/>
    </xf>
    <xf numFmtId="3" fontId="13" fillId="0" borderId="0" xfId="1" applyNumberFormat="1" applyFont="1" applyAlignment="1" applyProtection="1">
      <alignment horizontal="center"/>
      <protection hidden="1"/>
    </xf>
    <xf numFmtId="3" fontId="13" fillId="0" borderId="0" xfId="6" applyNumberFormat="1" applyFont="1" applyAlignment="1" applyProtection="1">
      <alignment horizontal="center"/>
      <protection hidden="1"/>
    </xf>
    <xf numFmtId="3" fontId="13" fillId="0" borderId="0" xfId="1" applyNumberFormat="1" applyFont="1" applyFill="1" applyAlignment="1" applyProtection="1">
      <alignment horizontal="center"/>
      <protection hidden="1"/>
    </xf>
    <xf numFmtId="3" fontId="13" fillId="0" borderId="0" xfId="6" applyNumberFormat="1" applyFont="1" applyFill="1" applyAlignment="1" applyProtection="1">
      <alignment horizontal="center"/>
      <protection hidden="1"/>
    </xf>
    <xf numFmtId="3" fontId="13" fillId="0" borderId="0" xfId="6" applyNumberFormat="1" applyFont="1" applyAlignment="1" applyProtection="1">
      <alignment horizontal="center" wrapText="1"/>
      <protection hidden="1"/>
    </xf>
    <xf numFmtId="3" fontId="13" fillId="0" borderId="0" xfId="6" applyNumberFormat="1" applyFont="1" applyFill="1" applyProtection="1">
      <protection hidden="1"/>
    </xf>
    <xf numFmtId="0" fontId="32" fillId="0" borderId="13" xfId="7" applyFont="1" applyBorder="1" applyAlignment="1" applyProtection="1">
      <alignment horizontal="left"/>
    </xf>
    <xf numFmtId="0" fontId="32" fillId="0" borderId="0" xfId="7" applyFont="1" applyBorder="1" applyAlignment="1" applyProtection="1">
      <alignment horizontal="left"/>
    </xf>
    <xf numFmtId="0" fontId="7" fillId="0" borderId="1" xfId="7" applyFont="1" applyBorder="1" applyAlignment="1" applyProtection="1">
      <alignment horizontal="right"/>
      <protection hidden="1"/>
    </xf>
    <xf numFmtId="0" fontId="7" fillId="0" borderId="6" xfId="7" applyFont="1" applyBorder="1" applyAlignment="1" applyProtection="1">
      <alignment horizontal="right"/>
      <protection hidden="1"/>
    </xf>
    <xf numFmtId="44" fontId="10" fillId="3" borderId="0" xfId="2" applyFont="1" applyFill="1" applyBorder="1" applyAlignment="1" applyProtection="1">
      <alignment horizontal="center" vertical="center"/>
      <protection locked="0" hidden="1"/>
    </xf>
    <xf numFmtId="44" fontId="10" fillId="3" borderId="5" xfId="2" applyFont="1" applyFill="1" applyBorder="1" applyAlignment="1" applyProtection="1">
      <alignment horizontal="center" vertical="center"/>
      <protection locked="0" hidden="1"/>
    </xf>
    <xf numFmtId="165" fontId="10" fillId="3" borderId="0" xfId="1" applyNumberFormat="1" applyFont="1" applyFill="1" applyBorder="1" applyAlignment="1" applyProtection="1">
      <alignment horizontal="center" vertical="center"/>
      <protection locked="0" hidden="1"/>
    </xf>
    <xf numFmtId="165" fontId="10" fillId="3" borderId="5" xfId="1" applyNumberFormat="1" applyFont="1" applyFill="1" applyBorder="1" applyAlignment="1" applyProtection="1">
      <alignment horizontal="center" vertical="center"/>
      <protection locked="0" hidden="1"/>
    </xf>
    <xf numFmtId="167" fontId="10" fillId="3" borderId="1" xfId="2" applyNumberFormat="1" applyFont="1" applyFill="1" applyBorder="1" applyAlignment="1" applyProtection="1">
      <alignment horizontal="center" vertical="center"/>
      <protection locked="0" hidden="1"/>
    </xf>
    <xf numFmtId="167" fontId="10" fillId="3" borderId="6" xfId="2" applyNumberFormat="1" applyFont="1" applyFill="1" applyBorder="1" applyAlignment="1" applyProtection="1">
      <alignment horizontal="center" vertical="center"/>
      <protection locked="0" hidden="1"/>
    </xf>
    <xf numFmtId="169" fontId="7" fillId="0" borderId="4" xfId="2" applyNumberFormat="1" applyFont="1" applyFill="1" applyBorder="1" applyAlignment="1" applyProtection="1">
      <alignment horizontal="center" vertical="center" wrapText="1"/>
    </xf>
    <xf numFmtId="169" fontId="7" fillId="0" borderId="7" xfId="2" applyNumberFormat="1" applyFont="1" applyFill="1" applyBorder="1" applyAlignment="1" applyProtection="1">
      <alignment horizontal="center" vertical="center" wrapText="1"/>
    </xf>
    <xf numFmtId="169" fontId="18" fillId="4" borderId="0" xfId="2" applyNumberFormat="1" applyFont="1" applyFill="1" applyBorder="1" applyAlignment="1" applyProtection="1">
      <alignment horizontal="center" vertical="center" wrapText="1"/>
    </xf>
    <xf numFmtId="169" fontId="18" fillId="4" borderId="5" xfId="2" applyNumberFormat="1" applyFont="1" applyFill="1" applyBorder="1" applyAlignment="1" applyProtection="1">
      <alignment horizontal="center" vertical="center" wrapText="1"/>
    </xf>
    <xf numFmtId="0" fontId="24" fillId="5" borderId="14" xfId="7" applyFont="1" applyFill="1" applyBorder="1" applyAlignment="1" applyProtection="1">
      <alignment horizontal="left" vertical="top" wrapText="1"/>
    </xf>
    <xf numFmtId="0" fontId="24" fillId="5" borderId="4" xfId="7" applyFont="1" applyFill="1" applyBorder="1" applyAlignment="1" applyProtection="1">
      <alignment horizontal="left" vertical="top" wrapText="1"/>
    </xf>
    <xf numFmtId="0" fontId="24" fillId="5" borderId="7" xfId="7" applyFont="1" applyFill="1" applyBorder="1" applyAlignment="1" applyProtection="1">
      <alignment horizontal="left" vertical="top" wrapText="1"/>
    </xf>
    <xf numFmtId="0" fontId="24" fillId="5" borderId="14" xfId="7" applyFont="1" applyFill="1" applyBorder="1" applyAlignment="1" applyProtection="1">
      <alignment horizontal="left"/>
    </xf>
    <xf numFmtId="0" fontId="24" fillId="5" borderId="4" xfId="7" applyFont="1" applyFill="1" applyBorder="1" applyAlignment="1" applyProtection="1">
      <alignment horizontal="left"/>
    </xf>
    <xf numFmtId="0" fontId="24" fillId="5" borderId="7" xfId="7" applyFont="1" applyFill="1" applyBorder="1" applyAlignment="1" applyProtection="1">
      <alignment horizontal="left"/>
    </xf>
    <xf numFmtId="22" fontId="7" fillId="0" borderId="15" xfId="7" applyNumberFormat="1" applyFont="1" applyBorder="1" applyAlignment="1" applyProtection="1">
      <alignment horizontal="left"/>
      <protection hidden="1"/>
    </xf>
    <xf numFmtId="22" fontId="7" fillId="0" borderId="1" xfId="7" applyNumberFormat="1" applyFont="1" applyBorder="1" applyAlignment="1" applyProtection="1">
      <alignment horizontal="left"/>
      <protection hidden="1"/>
    </xf>
    <xf numFmtId="0" fontId="7" fillId="0" borderId="8" xfId="7" applyFont="1" applyFill="1" applyBorder="1" applyAlignment="1" applyProtection="1">
      <alignment horizontal="center"/>
      <protection hidden="1"/>
    </xf>
    <xf numFmtId="0" fontId="7" fillId="0" borderId="2" xfId="7" applyFont="1" applyFill="1" applyBorder="1" applyAlignment="1" applyProtection="1">
      <alignment horizontal="center"/>
      <protection hidden="1"/>
    </xf>
    <xf numFmtId="0" fontId="7" fillId="0" borderId="9" xfId="7" applyFont="1" applyFill="1" applyBorder="1" applyAlignment="1" applyProtection="1">
      <alignment horizontal="center"/>
      <protection hidden="1"/>
    </xf>
    <xf numFmtId="0" fontId="15" fillId="0" borderId="1" xfId="7" applyFont="1" applyBorder="1" applyAlignment="1" applyProtection="1">
      <alignment horizontal="center"/>
      <protection hidden="1"/>
    </xf>
    <xf numFmtId="0" fontId="19" fillId="5" borderId="11" xfId="7" applyFont="1" applyFill="1" applyBorder="1" applyAlignment="1" applyProtection="1">
      <alignment horizontal="center" vertical="center" textRotation="90"/>
      <protection hidden="1"/>
    </xf>
    <xf numFmtId="0" fontId="19" fillId="5" borderId="10" xfId="7" applyFont="1" applyFill="1" applyBorder="1" applyAlignment="1" applyProtection="1">
      <alignment horizontal="center" vertical="center" textRotation="90"/>
      <protection hidden="1"/>
    </xf>
    <xf numFmtId="0" fontId="19" fillId="5" borderId="12" xfId="7" applyFont="1" applyFill="1" applyBorder="1" applyAlignment="1" applyProtection="1">
      <alignment horizontal="center" vertical="center" textRotation="90"/>
      <protection hidden="1"/>
    </xf>
    <xf numFmtId="0" fontId="9" fillId="0" borderId="1" xfId="7" applyFont="1" applyBorder="1" applyAlignment="1" applyProtection="1">
      <alignment horizontal="left" vertical="center" wrapText="1"/>
      <protection hidden="1"/>
    </xf>
    <xf numFmtId="0" fontId="9" fillId="0" borderId="6" xfId="7" applyFont="1" applyBorder="1" applyAlignment="1" applyProtection="1">
      <alignment horizontal="left" vertical="center" wrapText="1"/>
      <protection hidden="1"/>
    </xf>
    <xf numFmtId="0" fontId="24" fillId="5" borderId="14" xfId="7" applyFont="1" applyFill="1" applyBorder="1" applyAlignment="1" applyProtection="1">
      <alignment horizontal="left"/>
      <protection hidden="1"/>
    </xf>
    <xf numFmtId="0" fontId="24" fillId="5" borderId="4" xfId="7" applyFont="1" applyFill="1" applyBorder="1" applyAlignment="1" applyProtection="1">
      <alignment horizontal="left"/>
      <protection hidden="1"/>
    </xf>
    <xf numFmtId="0" fontId="24" fillId="5" borderId="7" xfId="7" applyFont="1" applyFill="1" applyBorder="1" applyAlignment="1" applyProtection="1">
      <alignment horizontal="left"/>
      <protection hidden="1"/>
    </xf>
    <xf numFmtId="0" fontId="24" fillId="5" borderId="14" xfId="7" applyFont="1" applyFill="1" applyBorder="1" applyAlignment="1" applyProtection="1">
      <alignment horizontal="left" wrapText="1"/>
      <protection hidden="1"/>
    </xf>
    <xf numFmtId="0" fontId="24" fillId="5" borderId="4" xfId="7" applyFont="1" applyFill="1" applyBorder="1" applyAlignment="1" applyProtection="1">
      <alignment horizontal="left" wrapText="1"/>
      <protection hidden="1"/>
    </xf>
    <xf numFmtId="0" fontId="24" fillId="5" borderId="7" xfId="7" applyFont="1" applyFill="1" applyBorder="1" applyAlignment="1" applyProtection="1">
      <alignment horizontal="left" wrapText="1"/>
      <protection hidden="1"/>
    </xf>
    <xf numFmtId="0" fontId="10" fillId="3" borderId="4" xfId="7" applyFont="1" applyFill="1" applyBorder="1" applyAlignment="1" applyProtection="1">
      <alignment horizontal="left" vertical="center" wrapText="1"/>
      <protection locked="0" hidden="1"/>
    </xf>
    <xf numFmtId="0" fontId="10" fillId="3" borderId="7" xfId="7" applyFont="1" applyFill="1" applyBorder="1" applyAlignment="1" applyProtection="1">
      <alignment horizontal="left" vertical="center" wrapText="1"/>
      <protection locked="0" hidden="1"/>
    </xf>
    <xf numFmtId="172" fontId="10" fillId="3" borderId="0" xfId="7" applyNumberFormat="1" applyFont="1" applyFill="1" applyBorder="1" applyAlignment="1" applyProtection="1">
      <alignment horizontal="center" vertical="center"/>
      <protection locked="0" hidden="1"/>
    </xf>
    <xf numFmtId="172" fontId="10" fillId="3" borderId="5" xfId="7" applyNumberFormat="1" applyFont="1" applyFill="1" applyBorder="1" applyAlignment="1" applyProtection="1">
      <alignment horizontal="center" vertical="center"/>
      <protection locked="0" hidden="1"/>
    </xf>
    <xf numFmtId="10" fontId="18" fillId="4" borderId="0" xfId="4" applyNumberFormat="1" applyFont="1" applyFill="1" applyBorder="1" applyAlignment="1" applyProtection="1">
      <alignment horizontal="center" vertical="center" wrapText="1"/>
    </xf>
    <xf numFmtId="10" fontId="18" fillId="4" borderId="5" xfId="4" applyNumberFormat="1" applyFont="1" applyFill="1" applyBorder="1" applyAlignment="1" applyProtection="1">
      <alignment horizontal="center" vertical="center" wrapText="1"/>
    </xf>
    <xf numFmtId="0" fontId="31" fillId="0" borderId="1" xfId="137" applyFont="1" applyBorder="1" applyAlignment="1" applyProtection="1">
      <alignment horizontal="center"/>
    </xf>
    <xf numFmtId="0" fontId="30" fillId="0" borderId="1" xfId="137" applyFont="1" applyBorder="1" applyAlignment="1" applyProtection="1">
      <alignment horizontal="center"/>
    </xf>
    <xf numFmtId="165" fontId="12" fillId="0" borderId="1" xfId="1" applyNumberFormat="1" applyFont="1" applyBorder="1" applyAlignment="1" applyProtection="1">
      <alignment horizontal="center"/>
      <protection hidden="1"/>
    </xf>
    <xf numFmtId="0" fontId="12" fillId="0" borderId="1" xfId="6" applyFont="1" applyBorder="1" applyAlignment="1" applyProtection="1">
      <alignment horizontal="center"/>
      <protection hidden="1"/>
    </xf>
  </cellXfs>
  <cellStyles count="141">
    <cellStyle name="Comma" xfId="1" builtinId="3"/>
    <cellStyle name="Comma 2" xfId="15"/>
    <cellStyle name="Comma 3" xfId="19"/>
    <cellStyle name="Comma 4" xfId="20"/>
    <cellStyle name="Comma 5" xfId="21"/>
    <cellStyle name="Comma 6" xfId="138"/>
    <cellStyle name="Currency" xfId="2" builtinId="4"/>
    <cellStyle name="Currency 2" xfId="9"/>
    <cellStyle name="Currency 2 2" xfId="13"/>
    <cellStyle name="Currency 3" xfId="12"/>
    <cellStyle name="Currency 3 2" xfId="22"/>
    <cellStyle name="Currency 3 3" xfId="23"/>
    <cellStyle name="Currency 3 4" xfId="24"/>
    <cellStyle name="Currency 4" xfId="25"/>
    <cellStyle name="Currency 5" xfId="18"/>
    <cellStyle name="Currency 6" xfId="26"/>
    <cellStyle name="Currency 7" xfId="27"/>
    <cellStyle name="Currency 8" xfId="28"/>
    <cellStyle name="Currency 9" xfId="139"/>
    <cellStyle name="Hyperlink 2" xfId="5"/>
    <cellStyle name="Neutral" xfId="3" builtinId="28" customBuiltin="1"/>
    <cellStyle name="Normal" xfId="0" builtinId="0"/>
    <cellStyle name="Normal 10" xfId="29"/>
    <cellStyle name="Normal 11" xfId="30"/>
    <cellStyle name="Normal 12" xfId="137"/>
    <cellStyle name="Normal 2" xfId="6"/>
    <cellStyle name="Normal 2 10" xfId="31"/>
    <cellStyle name="Normal 2 2" xfId="10"/>
    <cellStyle name="Normal 2 2 2" xfId="16"/>
    <cellStyle name="Normal 2 3" xfId="11"/>
    <cellStyle name="Normal 2 4" xfId="32"/>
    <cellStyle name="Normal 2 5" xfId="33"/>
    <cellStyle name="Normal 2 6" xfId="34"/>
    <cellStyle name="Normal 2 7" xfId="35"/>
    <cellStyle name="Normal 2 8" xfId="36"/>
    <cellStyle name="Normal 2 9" xfId="37"/>
    <cellStyle name="Normal 3" xfId="7"/>
    <cellStyle name="Normal 3 2" xfId="38"/>
    <cellStyle name="Normal 3 3" xfId="39"/>
    <cellStyle name="Normal 3 4" xfId="40"/>
    <cellStyle name="Normal 3 5" xfId="41"/>
    <cellStyle name="Normal 4" xfId="8"/>
    <cellStyle name="Normal 4 2" xfId="42"/>
    <cellStyle name="Normal 4 3" xfId="43"/>
    <cellStyle name="Normal 4 4" xfId="44"/>
    <cellStyle name="Normal 4 5" xfId="45"/>
    <cellStyle name="Normal 4 6" xfId="46"/>
    <cellStyle name="Normal 5" xfId="47"/>
    <cellStyle name="Normal 5 2" xfId="48"/>
    <cellStyle name="Normal 5 2 2" xfId="49"/>
    <cellStyle name="Normal 5 2 2 2" xfId="50"/>
    <cellStyle name="Normal 5 2 2 2 2" xfId="51"/>
    <cellStyle name="Normal 5 2 2 2 2 2" xfId="52"/>
    <cellStyle name="Normal 5 2 2 2 2 2 2" xfId="53"/>
    <cellStyle name="Normal 5 2 2 2 2 2 2 2" xfId="54"/>
    <cellStyle name="Normal 5 2 2 2 2 3" xfId="55"/>
    <cellStyle name="Normal 5 2 2 2 2 4" xfId="56"/>
    <cellStyle name="Normal 5 2 2 2 3" xfId="57"/>
    <cellStyle name="Normal 5 2 2 2 3 2" xfId="58"/>
    <cellStyle name="Normal 5 2 2 2 3 2 2" xfId="59"/>
    <cellStyle name="Normal 5 2 2 2 4" xfId="60"/>
    <cellStyle name="Normal 5 2 2 3" xfId="61"/>
    <cellStyle name="Normal 5 2 2 3 2" xfId="62"/>
    <cellStyle name="Normal 5 2 2 3 2 2" xfId="63"/>
    <cellStyle name="Normal 5 2 2 4" xfId="64"/>
    <cellStyle name="Normal 5 2 2 5" xfId="65"/>
    <cellStyle name="Normal 5 2 2 6" xfId="66"/>
    <cellStyle name="Normal 5 2 3" xfId="67"/>
    <cellStyle name="Normal 5 2 3 2" xfId="68"/>
    <cellStyle name="Normal 5 2 3 2 2" xfId="69"/>
    <cellStyle name="Normal 5 2 3 2 2 2" xfId="70"/>
    <cellStyle name="Normal 5 2 3 3" xfId="71"/>
    <cellStyle name="Normal 5 2 3 4" xfId="72"/>
    <cellStyle name="Normal 5 2 4" xfId="73"/>
    <cellStyle name="Normal 5 2 4 2" xfId="74"/>
    <cellStyle name="Normal 5 2 4 2 2" xfId="75"/>
    <cellStyle name="Normal 5 2 5" xfId="76"/>
    <cellStyle name="Normal 5 3" xfId="77"/>
    <cellStyle name="Normal 5 3 2" xfId="78"/>
    <cellStyle name="Normal 5 4" xfId="79"/>
    <cellStyle name="Normal 6" xfId="17"/>
    <cellStyle name="Normal 6 2" xfId="80"/>
    <cellStyle name="Normal 6 2 2" xfId="81"/>
    <cellStyle name="Normal 6 2 2 2" xfId="82"/>
    <cellStyle name="Normal 6 2 2 2 2" xfId="83"/>
    <cellStyle name="Normal 6 2 2 2 2 2" xfId="84"/>
    <cellStyle name="Normal 6 2 2 2 2 2 2" xfId="85"/>
    <cellStyle name="Normal 6 2 2 2 2 2 2 2" xfId="86"/>
    <cellStyle name="Normal 6 2 2 2 2 3" xfId="87"/>
    <cellStyle name="Normal 6 2 2 2 2 4" xfId="88"/>
    <cellStyle name="Normal 6 2 2 2 3" xfId="89"/>
    <cellStyle name="Normal 6 2 2 2 3 2" xfId="90"/>
    <cellStyle name="Normal 6 2 2 2 3 2 2" xfId="91"/>
    <cellStyle name="Normal 6 2 2 2 4" xfId="92"/>
    <cellStyle name="Normal 6 2 2 3" xfId="93"/>
    <cellStyle name="Normal 6 2 2 3 2" xfId="94"/>
    <cellStyle name="Normal 6 2 2 3 2 2" xfId="95"/>
    <cellStyle name="Normal 6 2 2 4" xfId="96"/>
    <cellStyle name="Normal 6 2 2 5" xfId="97"/>
    <cellStyle name="Normal 6 2 2 6" xfId="98"/>
    <cellStyle name="Normal 6 2 3" xfId="99"/>
    <cellStyle name="Normal 6 2 3 2" xfId="100"/>
    <cellStyle name="Normal 6 2 3 2 2" xfId="101"/>
    <cellStyle name="Normal 6 2 3 2 2 2" xfId="102"/>
    <cellStyle name="Normal 6 2 3 3" xfId="103"/>
    <cellStyle name="Normal 6 2 3 4" xfId="104"/>
    <cellStyle name="Normal 6 2 4" xfId="105"/>
    <cellStyle name="Normal 6 2 4 2" xfId="106"/>
    <cellStyle name="Normal 6 2 4 2 2" xfId="107"/>
    <cellStyle name="Normal 6 2 5" xfId="108"/>
    <cellStyle name="Normal 6 3" xfId="109"/>
    <cellStyle name="Normal 6 3 2" xfId="110"/>
    <cellStyle name="Normal 6 4" xfId="111"/>
    <cellStyle name="Normal 7" xfId="112"/>
    <cellStyle name="Normal 8" xfId="113"/>
    <cellStyle name="Normal 9" xfId="114"/>
    <cellStyle name="Percent" xfId="4" builtinId="5"/>
    <cellStyle name="Percent 10" xfId="140"/>
    <cellStyle name="Percent 2" xfId="14"/>
    <cellStyle name="Percent 2 2" xfId="115"/>
    <cellStyle name="Percent 2 3" xfId="116"/>
    <cellStyle name="Percent 2 4" xfId="117"/>
    <cellStyle name="Percent 3" xfId="118"/>
    <cellStyle name="Percent 3 2" xfId="119"/>
    <cellStyle name="Percent 4" xfId="120"/>
    <cellStyle name="Percent 4 2" xfId="121"/>
    <cellStyle name="Percent 4 3" xfId="122"/>
    <cellStyle name="Percent 4 4" xfId="123"/>
    <cellStyle name="Percent 4 5" xfId="124"/>
    <cellStyle name="Percent 5" xfId="125"/>
    <cellStyle name="Percent 5 2" xfId="126"/>
    <cellStyle name="Percent 5 3" xfId="127"/>
    <cellStyle name="Percent 5 4" xfId="128"/>
    <cellStyle name="Percent 5 5" xfId="129"/>
    <cellStyle name="Percent 6" xfId="130"/>
    <cellStyle name="Percent 6 2" xfId="131"/>
    <cellStyle name="Percent 6 3" xfId="132"/>
    <cellStyle name="Percent 7" xfId="133"/>
    <cellStyle name="Percent 7 2" xfId="134"/>
    <cellStyle name="Percent 8" xfId="135"/>
    <cellStyle name="Percent 9" xfId="136"/>
  </cellStyles>
  <dxfs count="2">
    <dxf>
      <font>
        <color rgb="FFFF0000"/>
      </font>
      <fill>
        <patternFill>
          <bgColor rgb="FFFFFF00"/>
        </patternFill>
      </fill>
    </dxf>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102"/>
  <sheetViews>
    <sheetView tabSelected="1" view="pageBreakPreview" zoomScale="75" zoomScaleNormal="80" zoomScaleSheetLayoutView="75" workbookViewId="0">
      <selection activeCell="C4" sqref="C4:D4"/>
    </sheetView>
  </sheetViews>
  <sheetFormatPr defaultColWidth="9.08984375" defaultRowHeight="12.5" x14ac:dyDescent="0.25"/>
  <cols>
    <col min="1" max="1" width="3.54296875" style="21" customWidth="1"/>
    <col min="2" max="2" width="97.6328125" style="21" customWidth="1"/>
    <col min="3" max="3" width="2.08984375" style="24" bestFit="1" customWidth="1"/>
    <col min="4" max="4" width="32.90625" style="21" customWidth="1"/>
    <col min="5" max="16384" width="9.08984375" style="21"/>
  </cols>
  <sheetData>
    <row r="1" spans="1:8" ht="18" x14ac:dyDescent="0.4">
      <c r="A1" s="137" t="s">
        <v>97</v>
      </c>
      <c r="B1" s="137"/>
      <c r="C1" s="137"/>
      <c r="D1" s="137"/>
    </row>
    <row r="2" spans="1:8" ht="27" customHeight="1" x14ac:dyDescent="0.25">
      <c r="A2" s="138" t="s">
        <v>20</v>
      </c>
      <c r="B2" s="45" t="s">
        <v>80</v>
      </c>
      <c r="C2" s="149" t="s">
        <v>91</v>
      </c>
      <c r="D2" s="150"/>
    </row>
    <row r="3" spans="1:8" ht="5.25" customHeight="1" x14ac:dyDescent="0.25">
      <c r="A3" s="139"/>
      <c r="B3" s="22"/>
      <c r="C3" s="30"/>
      <c r="D3" s="46"/>
    </row>
    <row r="4" spans="1:8" x14ac:dyDescent="0.25">
      <c r="A4" s="139"/>
      <c r="B4" s="23" t="s">
        <v>81</v>
      </c>
      <c r="C4" s="151">
        <v>41548</v>
      </c>
      <c r="D4" s="152"/>
    </row>
    <row r="5" spans="1:8" ht="5.25" customHeight="1" x14ac:dyDescent="0.25">
      <c r="A5" s="139"/>
      <c r="B5" s="22"/>
      <c r="C5" s="41"/>
      <c r="D5" s="47"/>
    </row>
    <row r="6" spans="1:8" x14ac:dyDescent="0.25">
      <c r="A6" s="139"/>
      <c r="B6" s="23" t="s">
        <v>82</v>
      </c>
      <c r="C6" s="116">
        <v>3.75</v>
      </c>
      <c r="D6" s="117"/>
    </row>
    <row r="7" spans="1:8" ht="5.25" customHeight="1" x14ac:dyDescent="0.25">
      <c r="A7" s="139"/>
      <c r="B7" s="22"/>
      <c r="C7" s="41"/>
      <c r="D7" s="46"/>
    </row>
    <row r="8" spans="1:8" x14ac:dyDescent="0.25">
      <c r="A8" s="139"/>
      <c r="B8" s="33" t="s">
        <v>83</v>
      </c>
      <c r="C8" s="118"/>
      <c r="D8" s="119"/>
    </row>
    <row r="9" spans="1:8" ht="5.25" customHeight="1" x14ac:dyDescent="0.25">
      <c r="A9" s="139"/>
      <c r="B9" s="22"/>
      <c r="C9" s="41"/>
      <c r="D9" s="46"/>
    </row>
    <row r="10" spans="1:8" x14ac:dyDescent="0.25">
      <c r="A10" s="140"/>
      <c r="B10" s="48" t="s">
        <v>84</v>
      </c>
      <c r="C10" s="120"/>
      <c r="D10" s="121"/>
    </row>
    <row r="11" spans="1:8" ht="7.5" customHeight="1" x14ac:dyDescent="0.25">
      <c r="A11" s="134"/>
      <c r="B11" s="135"/>
      <c r="C11" s="135"/>
      <c r="D11" s="136"/>
      <c r="H11" s="44"/>
    </row>
    <row r="12" spans="1:8" ht="12.75" customHeight="1" x14ac:dyDescent="0.25">
      <c r="A12" s="138" t="s">
        <v>21</v>
      </c>
      <c r="B12" s="45" t="s">
        <v>85</v>
      </c>
      <c r="C12" s="122">
        <f>IF(AND(C2&gt;"", C4&gt;0, C6&gt;0, C8&gt;0, C10&gt;0), D63, 0)</f>
        <v>0</v>
      </c>
      <c r="D12" s="123"/>
    </row>
    <row r="13" spans="1:8" ht="5.25" customHeight="1" x14ac:dyDescent="0.25">
      <c r="A13" s="139"/>
      <c r="B13" s="31"/>
      <c r="C13" s="104"/>
      <c r="D13" s="105"/>
    </row>
    <row r="14" spans="1:8" ht="13" x14ac:dyDescent="0.25">
      <c r="A14" s="139"/>
      <c r="B14" s="50" t="s">
        <v>144</v>
      </c>
      <c r="C14" s="124">
        <f>IF(AND(C2&gt;"", C4&gt;0, C6&gt;0, C8&gt;0, C10&gt;0),IF(OR(D63&lt;0, D98&lt;0), 0, IF(D63&lt;D98,D63,D98)), 0)</f>
        <v>0</v>
      </c>
      <c r="D14" s="125"/>
    </row>
    <row r="15" spans="1:8" ht="5.25" customHeight="1" x14ac:dyDescent="0.25">
      <c r="A15" s="139"/>
      <c r="B15" s="31"/>
      <c r="C15" s="104"/>
      <c r="D15" s="105"/>
    </row>
    <row r="16" spans="1:8" ht="13" x14ac:dyDescent="0.25">
      <c r="A16" s="139"/>
      <c r="B16" s="50" t="s">
        <v>143</v>
      </c>
      <c r="C16" s="153">
        <f>IF(AND(C2&gt;"", C4&gt;0, C6&gt;0, C8&gt;0, C10&gt;0), D52, 0)</f>
        <v>0</v>
      </c>
      <c r="D16" s="154"/>
    </row>
    <row r="17" spans="1:4" ht="5.25" customHeight="1" x14ac:dyDescent="0.25">
      <c r="A17" s="139"/>
      <c r="B17" s="31"/>
      <c r="C17" s="31"/>
      <c r="D17" s="49"/>
    </row>
    <row r="18" spans="1:4" ht="30.75" customHeight="1" x14ac:dyDescent="0.25">
      <c r="A18" s="140"/>
      <c r="B18" s="141" t="str">
        <f>IF(C4&lt;(EOMONTH(D23,36)), "","Your company's last general rate case is older than 3 years; and therefore, if you choose to file a fuel surcharge staff will conduct an earnings review and may request the commission to issue a formal complaint against rates pursuant to Order 05.")</f>
        <v>Your company's last general rate case is older than 3 years; and therefore, if you choose to file a fuel surcharge staff will conduct an earnings review and may request the commission to issue a formal complaint against rates pursuant to Order 05.</v>
      </c>
      <c r="C18" s="141"/>
      <c r="D18" s="142"/>
    </row>
    <row r="19" spans="1:4" ht="4.5" customHeight="1" x14ac:dyDescent="0.25">
      <c r="A19" s="134"/>
      <c r="B19" s="135"/>
      <c r="C19" s="135"/>
      <c r="D19" s="136"/>
    </row>
    <row r="20" spans="1:4" ht="12.75" customHeight="1" x14ac:dyDescent="0.3">
      <c r="A20" s="146" t="s">
        <v>22</v>
      </c>
      <c r="B20" s="147"/>
      <c r="C20" s="147"/>
      <c r="D20" s="148"/>
    </row>
    <row r="21" spans="1:4" x14ac:dyDescent="0.25">
      <c r="A21" s="51" t="s">
        <v>63</v>
      </c>
      <c r="B21" s="41" t="s">
        <v>23</v>
      </c>
      <c r="C21" s="22"/>
      <c r="D21" s="52">
        <f>IF(C2="","",VLOOKUP(C2,'Company Info.'!$A$3:$T$9,3))</f>
        <v>1003173</v>
      </c>
    </row>
    <row r="22" spans="1:4" x14ac:dyDescent="0.25">
      <c r="A22" s="51" t="s">
        <v>65</v>
      </c>
      <c r="B22" s="41" t="s">
        <v>24</v>
      </c>
      <c r="C22" s="22"/>
      <c r="D22" s="52">
        <f>IF(C2="","",VLOOKUP(C2,'Company Info.'!$A$3:$T$9,4))</f>
        <v>123032</v>
      </c>
    </row>
    <row r="23" spans="1:4" x14ac:dyDescent="0.25">
      <c r="A23" s="51" t="s">
        <v>64</v>
      </c>
      <c r="B23" s="41" t="s">
        <v>33</v>
      </c>
      <c r="C23" s="22"/>
      <c r="D23" s="67">
        <f>IF(C2="","December 31, 2004",VLOOKUP(C2,'Company Info.'!$A$3:$T$9,6))</f>
        <v>38793</v>
      </c>
    </row>
    <row r="24" spans="1:4" x14ac:dyDescent="0.25">
      <c r="A24" s="51" t="s">
        <v>66</v>
      </c>
      <c r="B24" s="23" t="s">
        <v>31</v>
      </c>
      <c r="C24" s="22"/>
      <c r="D24" s="53">
        <f>IF(C2="","",VLOOKUP(C2,'Company Info.'!$A$3:$T$9,5))</f>
        <v>2.3199999999999998</v>
      </c>
    </row>
    <row r="25" spans="1:4" x14ac:dyDescent="0.25">
      <c r="A25" s="51" t="s">
        <v>67</v>
      </c>
      <c r="B25" s="23" t="s">
        <v>88</v>
      </c>
      <c r="C25" s="22"/>
      <c r="D25" s="53">
        <f>IF(C2="","",VLOOKUP(C2,'Company Info.'!$A$3:$T$9,2))</f>
        <v>0.17</v>
      </c>
    </row>
    <row r="26" spans="1:4" x14ac:dyDescent="0.25">
      <c r="A26" s="51" t="s">
        <v>68</v>
      </c>
      <c r="B26" s="33" t="s">
        <v>49</v>
      </c>
      <c r="C26" s="22"/>
      <c r="D26" s="52">
        <f>IF(C2="","",VLOOKUP(C2,'Company Info.'!$A$3:$T$9,20))</f>
        <v>1894967.5</v>
      </c>
    </row>
    <row r="27" spans="1:4" x14ac:dyDescent="0.25">
      <c r="A27" s="51" t="s">
        <v>71</v>
      </c>
      <c r="B27" s="33" t="s">
        <v>113</v>
      </c>
      <c r="C27" s="22"/>
      <c r="D27" s="68">
        <f>IF(C2="","",VLOOKUP(C2,'Company Info.'!$A$3:$V$9,21))</f>
        <v>89487</v>
      </c>
    </row>
    <row r="28" spans="1:4" x14ac:dyDescent="0.25">
      <c r="A28" s="51" t="s">
        <v>69</v>
      </c>
      <c r="B28" s="33" t="s">
        <v>114</v>
      </c>
      <c r="C28" s="22"/>
      <c r="D28" s="68">
        <f>IF(C2="","",VLOOKUP(C2,'Company Info.'!$A$3:$V$9,22))</f>
        <v>57604</v>
      </c>
    </row>
    <row r="29" spans="1:4" x14ac:dyDescent="0.25">
      <c r="A29" s="51"/>
      <c r="B29" s="23"/>
      <c r="C29" s="22"/>
      <c r="D29" s="54"/>
    </row>
    <row r="30" spans="1:4" ht="13" x14ac:dyDescent="0.3">
      <c r="A30" s="143" t="s">
        <v>44</v>
      </c>
      <c r="B30" s="144"/>
      <c r="C30" s="144"/>
      <c r="D30" s="145"/>
    </row>
    <row r="31" spans="1:4" x14ac:dyDescent="0.25">
      <c r="A31" s="71" t="s">
        <v>63</v>
      </c>
      <c r="B31" s="72" t="s">
        <v>25</v>
      </c>
      <c r="C31" s="73"/>
      <c r="D31" s="74">
        <f>+D22</f>
        <v>123032</v>
      </c>
    </row>
    <row r="32" spans="1:4" x14ac:dyDescent="0.25">
      <c r="A32" s="71" t="s">
        <v>65</v>
      </c>
      <c r="B32" s="75" t="s">
        <v>26</v>
      </c>
      <c r="C32" s="73" t="s">
        <v>2</v>
      </c>
      <c r="D32" s="76">
        <f>+D21</f>
        <v>1003173</v>
      </c>
    </row>
    <row r="33" spans="1:4" x14ac:dyDescent="0.25">
      <c r="A33" s="71" t="s">
        <v>64</v>
      </c>
      <c r="B33" s="77" t="s">
        <v>34</v>
      </c>
      <c r="C33" s="73" t="s">
        <v>3</v>
      </c>
      <c r="D33" s="78">
        <f>D31/D32</f>
        <v>0.12264285422354868</v>
      </c>
    </row>
    <row r="34" spans="1:4" x14ac:dyDescent="0.25">
      <c r="A34" s="71" t="s">
        <v>66</v>
      </c>
      <c r="B34" s="77" t="s">
        <v>0</v>
      </c>
      <c r="C34" s="73" t="s">
        <v>4</v>
      </c>
      <c r="D34" s="79">
        <v>100</v>
      </c>
    </row>
    <row r="35" spans="1:4" x14ac:dyDescent="0.25">
      <c r="A35" s="71" t="s">
        <v>67</v>
      </c>
      <c r="B35" s="77" t="s">
        <v>35</v>
      </c>
      <c r="C35" s="73" t="s">
        <v>3</v>
      </c>
      <c r="D35" s="80">
        <f>ROUND(D33,4)</f>
        <v>0.1226</v>
      </c>
    </row>
    <row r="36" spans="1:4" x14ac:dyDescent="0.25">
      <c r="A36" s="81"/>
      <c r="B36" s="82"/>
      <c r="C36" s="83"/>
      <c r="D36" s="79"/>
    </row>
    <row r="37" spans="1:4" ht="13" x14ac:dyDescent="0.3">
      <c r="A37" s="129" t="s">
        <v>27</v>
      </c>
      <c r="B37" s="130"/>
      <c r="C37" s="130"/>
      <c r="D37" s="131"/>
    </row>
    <row r="38" spans="1:4" x14ac:dyDescent="0.25">
      <c r="A38" s="71" t="s">
        <v>63</v>
      </c>
      <c r="B38" s="72" t="s">
        <v>118</v>
      </c>
      <c r="C38" s="73" t="s">
        <v>1</v>
      </c>
      <c r="D38" s="84">
        <f>C6</f>
        <v>3.75</v>
      </c>
    </row>
    <row r="39" spans="1:4" x14ac:dyDescent="0.25">
      <c r="A39" s="71" t="s">
        <v>65</v>
      </c>
      <c r="B39" s="75" t="s">
        <v>95</v>
      </c>
      <c r="C39" s="73" t="s">
        <v>5</v>
      </c>
      <c r="D39" s="84">
        <f>D25</f>
        <v>0.17</v>
      </c>
    </row>
    <row r="40" spans="1:4" x14ac:dyDescent="0.25">
      <c r="A40" s="71" t="s">
        <v>64</v>
      </c>
      <c r="B40" s="75" t="s">
        <v>51</v>
      </c>
      <c r="C40" s="73" t="s">
        <v>5</v>
      </c>
      <c r="D40" s="85">
        <f>D24</f>
        <v>2.3199999999999998</v>
      </c>
    </row>
    <row r="41" spans="1:4" x14ac:dyDescent="0.25">
      <c r="A41" s="71" t="s">
        <v>66</v>
      </c>
      <c r="B41" s="77" t="s">
        <v>50</v>
      </c>
      <c r="C41" s="73" t="s">
        <v>3</v>
      </c>
      <c r="D41" s="86">
        <f>+D38-D40-D39</f>
        <v>1.2600000000000002</v>
      </c>
    </row>
    <row r="42" spans="1:4" x14ac:dyDescent="0.25">
      <c r="A42" s="71" t="s">
        <v>67</v>
      </c>
      <c r="B42" s="75" t="s">
        <v>36</v>
      </c>
      <c r="C42" s="73" t="s">
        <v>2</v>
      </c>
      <c r="D42" s="87">
        <f>+D24</f>
        <v>2.3199999999999998</v>
      </c>
    </row>
    <row r="43" spans="1:4" x14ac:dyDescent="0.25">
      <c r="A43" s="71" t="s">
        <v>68</v>
      </c>
      <c r="B43" s="77" t="s">
        <v>52</v>
      </c>
      <c r="C43" s="73" t="s">
        <v>3</v>
      </c>
      <c r="D43" s="78">
        <f>D41/D42</f>
        <v>0.54310344827586221</v>
      </c>
    </row>
    <row r="44" spans="1:4" x14ac:dyDescent="0.25">
      <c r="A44" s="71" t="s">
        <v>71</v>
      </c>
      <c r="B44" s="77" t="s">
        <v>0</v>
      </c>
      <c r="C44" s="73" t="s">
        <v>4</v>
      </c>
      <c r="D44" s="79">
        <v>100</v>
      </c>
    </row>
    <row r="45" spans="1:4" x14ac:dyDescent="0.25">
      <c r="A45" s="71" t="s">
        <v>69</v>
      </c>
      <c r="B45" s="77" t="s">
        <v>53</v>
      </c>
      <c r="C45" s="73" t="s">
        <v>3</v>
      </c>
      <c r="D45" s="80">
        <f>ROUND(D43,4)</f>
        <v>0.54310000000000003</v>
      </c>
    </row>
    <row r="46" spans="1:4" x14ac:dyDescent="0.25">
      <c r="A46" s="88"/>
      <c r="B46" s="82"/>
      <c r="C46" s="83"/>
      <c r="D46" s="79"/>
    </row>
    <row r="47" spans="1:4" ht="13" x14ac:dyDescent="0.3">
      <c r="A47" s="129" t="s">
        <v>28</v>
      </c>
      <c r="B47" s="130"/>
      <c r="C47" s="130"/>
      <c r="D47" s="131"/>
    </row>
    <row r="48" spans="1:4" x14ac:dyDescent="0.25">
      <c r="A48" s="71" t="s">
        <v>63</v>
      </c>
      <c r="B48" s="75" t="s">
        <v>37</v>
      </c>
      <c r="C48" s="73"/>
      <c r="D48" s="89">
        <f>D35</f>
        <v>0.1226</v>
      </c>
    </row>
    <row r="49" spans="1:4" x14ac:dyDescent="0.25">
      <c r="A49" s="71" t="s">
        <v>65</v>
      </c>
      <c r="B49" s="75" t="s">
        <v>38</v>
      </c>
      <c r="C49" s="73" t="s">
        <v>4</v>
      </c>
      <c r="D49" s="90">
        <f>D45</f>
        <v>0.54310000000000003</v>
      </c>
    </row>
    <row r="50" spans="1:4" x14ac:dyDescent="0.25">
      <c r="A50" s="71" t="s">
        <v>64</v>
      </c>
      <c r="B50" s="77" t="s">
        <v>39</v>
      </c>
      <c r="C50" s="73" t="s">
        <v>3</v>
      </c>
      <c r="D50" s="89">
        <f>D49*D48</f>
        <v>6.658406E-2</v>
      </c>
    </row>
    <row r="51" spans="1:4" x14ac:dyDescent="0.25">
      <c r="A51" s="71" t="s">
        <v>66</v>
      </c>
      <c r="B51" s="75" t="s">
        <v>6</v>
      </c>
      <c r="C51" s="73" t="s">
        <v>5</v>
      </c>
      <c r="D51" s="91">
        <v>0.01</v>
      </c>
    </row>
    <row r="52" spans="1:4" ht="13" thickBot="1" x14ac:dyDescent="0.3">
      <c r="A52" s="71" t="s">
        <v>67</v>
      </c>
      <c r="B52" s="75" t="s">
        <v>40</v>
      </c>
      <c r="C52" s="73" t="s">
        <v>3</v>
      </c>
      <c r="D52" s="92">
        <f>(IF($D$50-$D$51&gt;=0,$D$50-$D$51,(+IF(0&gt;$D$51+$D$50,$D$51+$D$50,0))))</f>
        <v>5.6584059999999999E-2</v>
      </c>
    </row>
    <row r="53" spans="1:4" ht="13" thickTop="1" x14ac:dyDescent="0.25">
      <c r="A53" s="88"/>
      <c r="B53" s="82"/>
      <c r="C53" s="83"/>
      <c r="D53" s="79"/>
    </row>
    <row r="54" spans="1:4" ht="39.75" customHeight="1" x14ac:dyDescent="0.25">
      <c r="A54" s="126" t="s">
        <v>87</v>
      </c>
      <c r="B54" s="127"/>
      <c r="C54" s="127"/>
      <c r="D54" s="128"/>
    </row>
    <row r="55" spans="1:4" x14ac:dyDescent="0.25">
      <c r="A55" s="71" t="s">
        <v>63</v>
      </c>
      <c r="B55" s="77" t="s">
        <v>55</v>
      </c>
      <c r="C55" s="73"/>
      <c r="D55" s="89">
        <f>D52</f>
        <v>5.6584059999999999E-2</v>
      </c>
    </row>
    <row r="56" spans="1:4" x14ac:dyDescent="0.25">
      <c r="A56" s="71" t="s">
        <v>65</v>
      </c>
      <c r="B56" s="77" t="s">
        <v>41</v>
      </c>
      <c r="C56" s="73" t="s">
        <v>4</v>
      </c>
      <c r="D56" s="76">
        <f>D21</f>
        <v>1003173</v>
      </c>
    </row>
    <row r="57" spans="1:4" x14ac:dyDescent="0.25">
      <c r="A57" s="71" t="s">
        <v>64</v>
      </c>
      <c r="B57" s="77" t="s">
        <v>42</v>
      </c>
      <c r="C57" s="73" t="s">
        <v>3</v>
      </c>
      <c r="D57" s="74">
        <f>D56*D55</f>
        <v>56763.601222379999</v>
      </c>
    </row>
    <row r="58" spans="1:4" x14ac:dyDescent="0.25">
      <c r="A58" s="71" t="s">
        <v>66</v>
      </c>
      <c r="B58" s="75" t="s">
        <v>56</v>
      </c>
      <c r="C58" s="73" t="s">
        <v>2</v>
      </c>
      <c r="D58" s="93">
        <v>12</v>
      </c>
    </row>
    <row r="59" spans="1:4" x14ac:dyDescent="0.25">
      <c r="A59" s="71" t="s">
        <v>67</v>
      </c>
      <c r="B59" s="75" t="s">
        <v>57</v>
      </c>
      <c r="C59" s="73" t="s">
        <v>3</v>
      </c>
      <c r="D59" s="74">
        <f>D57/D58</f>
        <v>4730.3001018650002</v>
      </c>
    </row>
    <row r="60" spans="1:4" x14ac:dyDescent="0.25">
      <c r="A60" s="71" t="s">
        <v>68</v>
      </c>
      <c r="B60" s="75" t="s">
        <v>58</v>
      </c>
      <c r="C60" s="73" t="s">
        <v>2</v>
      </c>
      <c r="D60" s="93">
        <f>IF(MONTH(C4)=1,+VLOOKUP(C2,'Company Info.'!$A$3:$R$9,7,FALSE),IF(MONTH(C4)=2,+VLOOKUP(C2,'Company Info.'!$A$3:$R$9,8,FALSE),IF(MONTH(C4)=3,+VLOOKUP(C2,'Company Info.'!$A$3:$R$9,9,FALSE),IF(MONTH(C4)=4,+VLOOKUP(C2,'Company Info.'!$A$3:$R$9,10,FALSE),IF(MONTH(C4)=5,+VLOOKUP(C2,'Company Info.'!$A$3:$R$9,11,FALSE),IF(MONTH(C4)=6,+VLOOKUP(C2,'Company Info.'!$A$3:$R$9,12,FALSE),IF(MONTH(C4)=7,+VLOOKUP(C2,'Company Info.'!$A$3:$R$9,13,FALSE),IF(MONTH(C4)=8,+VLOOKUP(C2,'Company Info.'!$A$3:$R$9,14,FALSE),IF(MONTH(C4)=9,+VLOOKUP(C2,'Company Info.'!$A$3:$R$9,15,FALSE),IF(MONTH(C4)=10,+VLOOKUP(C2,'Company Info.'!$A$3:$R$9,16,FALSE),IF(MONTH(C4)=11,+VLOOKUP(C2,'Company Info.'!$A$3:$R$9,17,FALSE),IF(MONTH(C4)=12,+VLOOKUP(C2,'Company Info.'!$A$3:$R$9,18,FALSE),""))))))))))))</f>
        <v>2827</v>
      </c>
    </row>
    <row r="61" spans="1:4" x14ac:dyDescent="0.25">
      <c r="A61" s="71" t="s">
        <v>71</v>
      </c>
      <c r="B61" s="75" t="s">
        <v>59</v>
      </c>
      <c r="C61" s="73" t="s">
        <v>3</v>
      </c>
      <c r="D61" s="84">
        <f>D59/D60</f>
        <v>1.6732579065670323</v>
      </c>
    </row>
    <row r="62" spans="1:4" x14ac:dyDescent="0.25">
      <c r="A62" s="71"/>
      <c r="B62" s="75"/>
      <c r="C62" s="73"/>
      <c r="D62" s="94"/>
    </row>
    <row r="63" spans="1:4" ht="13.5" thickBot="1" x14ac:dyDescent="0.35">
      <c r="A63" s="71" t="s">
        <v>69</v>
      </c>
      <c r="B63" s="75" t="s">
        <v>60</v>
      </c>
      <c r="C63" s="73" t="s">
        <v>3</v>
      </c>
      <c r="D63" s="95">
        <f>IF(D61&gt;=0, MROUND(D61,0.25), MROUND(D61,-0.25))</f>
        <v>1.75</v>
      </c>
    </row>
    <row r="64" spans="1:4" ht="13" thickTop="1" x14ac:dyDescent="0.25">
      <c r="A64" s="88"/>
      <c r="B64" s="96"/>
      <c r="C64" s="83"/>
      <c r="D64" s="79"/>
    </row>
    <row r="65" spans="1:4" ht="52.5" customHeight="1" x14ac:dyDescent="0.25">
      <c r="A65" s="126" t="s">
        <v>75</v>
      </c>
      <c r="B65" s="127"/>
      <c r="C65" s="127"/>
      <c r="D65" s="128"/>
    </row>
    <row r="66" spans="1:4" x14ac:dyDescent="0.25">
      <c r="A66" s="112" t="s">
        <v>142</v>
      </c>
      <c r="B66" s="113"/>
      <c r="C66" s="97"/>
      <c r="D66" s="94"/>
    </row>
    <row r="67" spans="1:4" x14ac:dyDescent="0.25">
      <c r="A67" s="71" t="s">
        <v>63</v>
      </c>
      <c r="B67" s="98" t="s">
        <v>76</v>
      </c>
      <c r="C67" s="97"/>
      <c r="D67" s="99">
        <f>D35</f>
        <v>0.1226</v>
      </c>
    </row>
    <row r="68" spans="1:4" x14ac:dyDescent="0.25">
      <c r="A68" s="71" t="s">
        <v>65</v>
      </c>
      <c r="B68" s="98" t="s">
        <v>96</v>
      </c>
      <c r="C68" s="97" t="s">
        <v>4</v>
      </c>
      <c r="D68" s="100">
        <f>IF(C10&gt;D26, C10, D26)</f>
        <v>1894967.5</v>
      </c>
    </row>
    <row r="69" spans="1:4" x14ac:dyDescent="0.25">
      <c r="A69" s="71" t="s">
        <v>64</v>
      </c>
      <c r="B69" s="98" t="s">
        <v>46</v>
      </c>
      <c r="C69" s="97" t="s">
        <v>3</v>
      </c>
      <c r="D69" s="101">
        <f>D67*D68</f>
        <v>232323.01550000001</v>
      </c>
    </row>
    <row r="70" spans="1:4" x14ac:dyDescent="0.25">
      <c r="A70" s="71"/>
      <c r="B70" s="98"/>
      <c r="C70" s="97"/>
      <c r="D70" s="101"/>
    </row>
    <row r="71" spans="1:4" x14ac:dyDescent="0.25">
      <c r="A71" s="112" t="s">
        <v>126</v>
      </c>
      <c r="B71" s="113"/>
      <c r="C71" s="97"/>
      <c r="D71" s="101"/>
    </row>
    <row r="72" spans="1:4" x14ac:dyDescent="0.25">
      <c r="A72" s="71" t="s">
        <v>66</v>
      </c>
      <c r="B72" s="98" t="s">
        <v>77</v>
      </c>
      <c r="C72" s="97"/>
      <c r="D72" s="101">
        <f>D22</f>
        <v>123032</v>
      </c>
    </row>
    <row r="73" spans="1:4" x14ac:dyDescent="0.25">
      <c r="A73" s="71" t="s">
        <v>67</v>
      </c>
      <c r="B73" s="98" t="s">
        <v>78</v>
      </c>
      <c r="C73" s="97" t="s">
        <v>47</v>
      </c>
      <c r="D73" s="101">
        <f>D57</f>
        <v>56763.601222379999</v>
      </c>
    </row>
    <row r="74" spans="1:4" x14ac:dyDescent="0.25">
      <c r="A74" s="71" t="s">
        <v>68</v>
      </c>
      <c r="B74" s="98" t="s">
        <v>79</v>
      </c>
      <c r="C74" s="97" t="s">
        <v>5</v>
      </c>
      <c r="D74" s="100">
        <f>D69</f>
        <v>232323.01550000001</v>
      </c>
    </row>
    <row r="75" spans="1:4" x14ac:dyDescent="0.25">
      <c r="A75" s="71" t="s">
        <v>71</v>
      </c>
      <c r="B75" s="98" t="s">
        <v>48</v>
      </c>
      <c r="C75" s="97" t="s">
        <v>3</v>
      </c>
      <c r="D75" s="101">
        <f>D72+D73-D74</f>
        <v>-52527.414277620002</v>
      </c>
    </row>
    <row r="76" spans="1:4" x14ac:dyDescent="0.25">
      <c r="A76" s="71" t="s">
        <v>69</v>
      </c>
      <c r="B76" s="75" t="s">
        <v>56</v>
      </c>
      <c r="C76" s="73" t="s">
        <v>2</v>
      </c>
      <c r="D76" s="93">
        <v>12</v>
      </c>
    </row>
    <row r="77" spans="1:4" x14ac:dyDescent="0.25">
      <c r="A77" s="71" t="s">
        <v>70</v>
      </c>
      <c r="B77" s="75" t="s">
        <v>57</v>
      </c>
      <c r="C77" s="73" t="s">
        <v>3</v>
      </c>
      <c r="D77" s="74">
        <f>D75/D76</f>
        <v>-4377.2845231350002</v>
      </c>
    </row>
    <row r="78" spans="1:4" x14ac:dyDescent="0.25">
      <c r="A78" s="71" t="s">
        <v>72</v>
      </c>
      <c r="B78" s="75" t="s">
        <v>86</v>
      </c>
      <c r="C78" s="73" t="s">
        <v>2</v>
      </c>
      <c r="D78" s="93">
        <f>IF(C8&gt;D60, C8, D60)</f>
        <v>2827</v>
      </c>
    </row>
    <row r="79" spans="1:4" x14ac:dyDescent="0.25">
      <c r="A79" s="71" t="s">
        <v>73</v>
      </c>
      <c r="B79" s="75" t="s">
        <v>61</v>
      </c>
      <c r="C79" s="73" t="s">
        <v>3</v>
      </c>
      <c r="D79" s="84">
        <f>D77/D78</f>
        <v>-1.5483850453254333</v>
      </c>
    </row>
    <row r="80" spans="1:4" ht="6" customHeight="1" x14ac:dyDescent="0.25">
      <c r="A80" s="71"/>
      <c r="B80" s="98"/>
      <c r="C80" s="97"/>
      <c r="D80" s="94"/>
    </row>
    <row r="81" spans="1:7" ht="13.5" thickBot="1" x14ac:dyDescent="0.35">
      <c r="A81" s="71" t="s">
        <v>74</v>
      </c>
      <c r="B81" s="102" t="s">
        <v>124</v>
      </c>
      <c r="C81" s="97" t="s">
        <v>3</v>
      </c>
      <c r="D81" s="95">
        <f>IF(D79&gt;=0, MROUND(D79,0.25), MROUND(D79,-0.25))</f>
        <v>-1.5</v>
      </c>
    </row>
    <row r="82" spans="1:7" ht="15" thickTop="1" x14ac:dyDescent="0.35">
      <c r="A82" s="103"/>
      <c r="B82" s="77"/>
      <c r="C82" s="73"/>
      <c r="D82" s="94"/>
      <c r="G82" s="66"/>
    </row>
    <row r="83" spans="1:7" x14ac:dyDescent="0.25">
      <c r="A83" s="112" t="s">
        <v>127</v>
      </c>
      <c r="B83" s="113"/>
      <c r="C83" s="73"/>
      <c r="D83" s="94"/>
    </row>
    <row r="84" spans="1:7" x14ac:dyDescent="0.25">
      <c r="A84" s="71" t="s">
        <v>120</v>
      </c>
      <c r="B84" s="72" t="s">
        <v>116</v>
      </c>
      <c r="C84" s="97"/>
      <c r="D84" s="84">
        <f>D38</f>
        <v>3.75</v>
      </c>
    </row>
    <row r="85" spans="1:7" x14ac:dyDescent="0.25">
      <c r="A85" s="71" t="s">
        <v>128</v>
      </c>
      <c r="B85" s="75" t="s">
        <v>117</v>
      </c>
      <c r="C85" s="97" t="s">
        <v>4</v>
      </c>
      <c r="D85" s="85">
        <f>D39</f>
        <v>0.17</v>
      </c>
    </row>
    <row r="86" spans="1:7" x14ac:dyDescent="0.25">
      <c r="A86" s="71" t="s">
        <v>129</v>
      </c>
      <c r="B86" s="98" t="s">
        <v>119</v>
      </c>
      <c r="C86" s="97" t="s">
        <v>3</v>
      </c>
      <c r="D86" s="86">
        <f>D84-D85</f>
        <v>3.58</v>
      </c>
    </row>
    <row r="87" spans="1:7" x14ac:dyDescent="0.25">
      <c r="A87" s="71" t="s">
        <v>130</v>
      </c>
      <c r="B87" s="75" t="s">
        <v>140</v>
      </c>
      <c r="C87" s="73" t="s">
        <v>4</v>
      </c>
      <c r="D87" s="93">
        <f>D27</f>
        <v>89487</v>
      </c>
    </row>
    <row r="88" spans="1:7" x14ac:dyDescent="0.25">
      <c r="A88" s="71" t="s">
        <v>131</v>
      </c>
      <c r="B88" s="98" t="s">
        <v>121</v>
      </c>
      <c r="C88" s="97" t="s">
        <v>3</v>
      </c>
      <c r="D88" s="101">
        <f>D86*D87</f>
        <v>320363.46000000002</v>
      </c>
    </row>
    <row r="89" spans="1:7" x14ac:dyDescent="0.25">
      <c r="A89" s="71" t="s">
        <v>132</v>
      </c>
      <c r="B89" s="98" t="s">
        <v>141</v>
      </c>
      <c r="C89" s="97" t="s">
        <v>5</v>
      </c>
      <c r="D89" s="101">
        <f>D69</f>
        <v>232323.01550000001</v>
      </c>
    </row>
    <row r="90" spans="1:7" x14ac:dyDescent="0.25">
      <c r="A90" s="71" t="s">
        <v>133</v>
      </c>
      <c r="B90" s="75" t="s">
        <v>122</v>
      </c>
      <c r="C90" s="97" t="s">
        <v>5</v>
      </c>
      <c r="D90" s="100">
        <f>1%*D68</f>
        <v>18949.674999999999</v>
      </c>
    </row>
    <row r="91" spans="1:7" x14ac:dyDescent="0.25">
      <c r="A91" s="71" t="s">
        <v>134</v>
      </c>
      <c r="B91" s="98" t="s">
        <v>48</v>
      </c>
      <c r="C91" s="97" t="s">
        <v>3</v>
      </c>
      <c r="D91" s="101">
        <f>D88-D89-D90</f>
        <v>69090.769500000009</v>
      </c>
    </row>
    <row r="92" spans="1:7" x14ac:dyDescent="0.25">
      <c r="A92" s="71" t="s">
        <v>135</v>
      </c>
      <c r="B92" s="75" t="s">
        <v>123</v>
      </c>
      <c r="C92" s="73" t="s">
        <v>2</v>
      </c>
      <c r="D92" s="93">
        <f>D28</f>
        <v>57604</v>
      </c>
    </row>
    <row r="93" spans="1:7" ht="14.5" x14ac:dyDescent="0.35">
      <c r="A93" s="71" t="s">
        <v>136</v>
      </c>
      <c r="B93" s="75" t="s">
        <v>61</v>
      </c>
      <c r="C93" s="73" t="s">
        <v>3</v>
      </c>
      <c r="D93" s="84">
        <f>D91/D92</f>
        <v>1.1994092337337687</v>
      </c>
      <c r="G93" s="66"/>
    </row>
    <row r="94" spans="1:7" ht="6.75" customHeight="1" x14ac:dyDescent="0.35">
      <c r="A94" s="71"/>
      <c r="B94" s="98"/>
      <c r="C94" s="97"/>
      <c r="D94" s="94"/>
      <c r="G94" s="66"/>
    </row>
    <row r="95" spans="1:7" ht="15" thickBot="1" x14ac:dyDescent="0.4">
      <c r="A95" s="71" t="s">
        <v>137</v>
      </c>
      <c r="B95" s="102" t="s">
        <v>125</v>
      </c>
      <c r="C95" s="97" t="s">
        <v>3</v>
      </c>
      <c r="D95" s="95">
        <f>IF(D93&gt;=0, MROUND(D93,0.25), MROUND(D93,-0.25))</f>
        <v>1.25</v>
      </c>
      <c r="G95" s="66"/>
    </row>
    <row r="96" spans="1:7" ht="15" thickTop="1" x14ac:dyDescent="0.35">
      <c r="A96" s="103"/>
      <c r="B96" s="77"/>
      <c r="C96" s="73"/>
      <c r="D96" s="94"/>
      <c r="G96" s="66"/>
    </row>
    <row r="97" spans="1:7" ht="14.5" x14ac:dyDescent="0.35">
      <c r="A97" s="112" t="s">
        <v>139</v>
      </c>
      <c r="B97" s="113"/>
      <c r="C97" s="97"/>
      <c r="D97" s="94"/>
      <c r="G97" s="66"/>
    </row>
    <row r="98" spans="1:7" ht="15" thickBot="1" x14ac:dyDescent="0.4">
      <c r="A98" s="71" t="s">
        <v>4</v>
      </c>
      <c r="B98" s="102" t="s">
        <v>138</v>
      </c>
      <c r="C98" s="97" t="s">
        <v>3</v>
      </c>
      <c r="D98" s="95">
        <f>IF(D81&gt;D95, D81, D95)</f>
        <v>1.25</v>
      </c>
      <c r="G98" s="66"/>
    </row>
    <row r="99" spans="1:7" ht="15" thickTop="1" x14ac:dyDescent="0.35">
      <c r="A99" s="55"/>
      <c r="B99" s="41"/>
      <c r="C99" s="22"/>
      <c r="D99" s="47"/>
      <c r="G99" s="66"/>
    </row>
    <row r="100" spans="1:7" x14ac:dyDescent="0.25">
      <c r="A100" s="132">
        <f ca="1">NOW()</f>
        <v>41554.466771527776</v>
      </c>
      <c r="B100" s="133"/>
      <c r="C100" s="114" t="s">
        <v>62</v>
      </c>
      <c r="D100" s="115"/>
    </row>
    <row r="102" spans="1:7" x14ac:dyDescent="0.25">
      <c r="D102" s="25"/>
    </row>
  </sheetData>
  <mergeCells count="26">
    <mergeCell ref="A1:D1"/>
    <mergeCell ref="A2:A10"/>
    <mergeCell ref="B18:D18"/>
    <mergeCell ref="A30:D30"/>
    <mergeCell ref="A20:D20"/>
    <mergeCell ref="A12:A18"/>
    <mergeCell ref="C2:D2"/>
    <mergeCell ref="C4:D4"/>
    <mergeCell ref="A11:D11"/>
    <mergeCell ref="C16:D16"/>
    <mergeCell ref="A66:B66"/>
    <mergeCell ref="A83:B83"/>
    <mergeCell ref="A97:B97"/>
    <mergeCell ref="C100:D100"/>
    <mergeCell ref="C6:D6"/>
    <mergeCell ref="C8:D8"/>
    <mergeCell ref="C10:D10"/>
    <mergeCell ref="C12:D12"/>
    <mergeCell ref="C14:D14"/>
    <mergeCell ref="A65:D65"/>
    <mergeCell ref="A47:D47"/>
    <mergeCell ref="A37:D37"/>
    <mergeCell ref="A54:D54"/>
    <mergeCell ref="A100:B100"/>
    <mergeCell ref="A19:D19"/>
    <mergeCell ref="A71:B71"/>
  </mergeCells>
  <dataValidations count="1">
    <dataValidation allowBlank="1" showInputMessage="1" showErrorMessage="1" errorTitle="Proposed Effective Date" error="You have entered invalid data.  Please select the proposed effective date using the drop down menu." sqref="D38"/>
  </dataValidations>
  <pageMargins left="0.25" right="0.25" top="0.25" bottom="0.25" header="0.25" footer="0.25"/>
  <pageSetup paperSize="5" scale="75" orientation="portrait"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elect the Company's Name" prompt="Selecting the appropriate company's name, the worksheet will look up the base period information for a fuel surcharge.">
          <x14:formula1>
            <xm:f>'Company Info.'!$A$3:$A$9</xm:f>
          </x14:formula1>
          <xm:sqref>C2</xm:sqref>
        </x14:dataValidation>
        <x14:dataValidation type="list" allowBlank="1" showInputMessage="1" showErrorMessage="1" error="You have entered invalid data.  PLease select from the drop down list." promptTitle="Proposed Effective Date">
          <x14:formula1>
            <xm:f>'Company Info.'!$W$3:$W$122</xm:f>
          </x14:formula1>
          <xm:sqref>C4:D4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21"/>
  <sheetViews>
    <sheetView view="pageBreakPreview" zoomScale="140" zoomScaleNormal="140" zoomScaleSheetLayoutView="140" workbookViewId="0">
      <selection activeCell="D8" sqref="D8"/>
    </sheetView>
  </sheetViews>
  <sheetFormatPr defaultRowHeight="15.5" x14ac:dyDescent="0.35"/>
  <cols>
    <col min="1" max="1" width="41" style="57" customWidth="1"/>
    <col min="2" max="2" width="17.54296875" style="57" customWidth="1"/>
    <col min="3" max="255" width="9.08984375" style="57"/>
    <col min="256" max="256" width="37.54296875" style="57" customWidth="1"/>
    <col min="257" max="257" width="3.54296875" style="57" customWidth="1"/>
    <col min="258" max="258" width="13.36328125" style="57" customWidth="1"/>
    <col min="259" max="511" width="9.08984375" style="57"/>
    <col min="512" max="512" width="37.54296875" style="57" customWidth="1"/>
    <col min="513" max="513" width="3.54296875" style="57" customWidth="1"/>
    <col min="514" max="514" width="13.36328125" style="57" customWidth="1"/>
    <col min="515" max="767" width="9.08984375" style="57"/>
    <col min="768" max="768" width="37.54296875" style="57" customWidth="1"/>
    <col min="769" max="769" width="3.54296875" style="57" customWidth="1"/>
    <col min="770" max="770" width="13.36328125" style="57" customWidth="1"/>
    <col min="771" max="1023" width="9.08984375" style="57"/>
    <col min="1024" max="1024" width="37.54296875" style="57" customWidth="1"/>
    <col min="1025" max="1025" width="3.54296875" style="57" customWidth="1"/>
    <col min="1026" max="1026" width="13.36328125" style="57" customWidth="1"/>
    <col min="1027" max="1279" width="9.08984375" style="57"/>
    <col min="1280" max="1280" width="37.54296875" style="57" customWidth="1"/>
    <col min="1281" max="1281" width="3.54296875" style="57" customWidth="1"/>
    <col min="1282" max="1282" width="13.36328125" style="57" customWidth="1"/>
    <col min="1283" max="1535" width="9.08984375" style="57"/>
    <col min="1536" max="1536" width="37.54296875" style="57" customWidth="1"/>
    <col min="1537" max="1537" width="3.54296875" style="57" customWidth="1"/>
    <col min="1538" max="1538" width="13.36328125" style="57" customWidth="1"/>
    <col min="1539" max="1791" width="9.08984375" style="57"/>
    <col min="1792" max="1792" width="37.54296875" style="57" customWidth="1"/>
    <col min="1793" max="1793" width="3.54296875" style="57" customWidth="1"/>
    <col min="1794" max="1794" width="13.36328125" style="57" customWidth="1"/>
    <col min="1795" max="2047" width="9.08984375" style="57"/>
    <col min="2048" max="2048" width="37.54296875" style="57" customWidth="1"/>
    <col min="2049" max="2049" width="3.54296875" style="57" customWidth="1"/>
    <col min="2050" max="2050" width="13.36328125" style="57" customWidth="1"/>
    <col min="2051" max="2303" width="9.08984375" style="57"/>
    <col min="2304" max="2304" width="37.54296875" style="57" customWidth="1"/>
    <col min="2305" max="2305" width="3.54296875" style="57" customWidth="1"/>
    <col min="2306" max="2306" width="13.36328125" style="57" customWidth="1"/>
    <col min="2307" max="2559" width="9.08984375" style="57"/>
    <col min="2560" max="2560" width="37.54296875" style="57" customWidth="1"/>
    <col min="2561" max="2561" width="3.54296875" style="57" customWidth="1"/>
    <col min="2562" max="2562" width="13.36328125" style="57" customWidth="1"/>
    <col min="2563" max="2815" width="9.08984375" style="57"/>
    <col min="2816" max="2816" width="37.54296875" style="57" customWidth="1"/>
    <col min="2817" max="2817" width="3.54296875" style="57" customWidth="1"/>
    <col min="2818" max="2818" width="13.36328125" style="57" customWidth="1"/>
    <col min="2819" max="3071" width="9.08984375" style="57"/>
    <col min="3072" max="3072" width="37.54296875" style="57" customWidth="1"/>
    <col min="3073" max="3073" width="3.54296875" style="57" customWidth="1"/>
    <col min="3074" max="3074" width="13.36328125" style="57" customWidth="1"/>
    <col min="3075" max="3327" width="9.08984375" style="57"/>
    <col min="3328" max="3328" width="37.54296875" style="57" customWidth="1"/>
    <col min="3329" max="3329" width="3.54296875" style="57" customWidth="1"/>
    <col min="3330" max="3330" width="13.36328125" style="57" customWidth="1"/>
    <col min="3331" max="3583" width="9.08984375" style="57"/>
    <col min="3584" max="3584" width="37.54296875" style="57" customWidth="1"/>
    <col min="3585" max="3585" width="3.54296875" style="57" customWidth="1"/>
    <col min="3586" max="3586" width="13.36328125" style="57" customWidth="1"/>
    <col min="3587" max="3839" width="9.08984375" style="57"/>
    <col min="3840" max="3840" width="37.54296875" style="57" customWidth="1"/>
    <col min="3841" max="3841" width="3.54296875" style="57" customWidth="1"/>
    <col min="3842" max="3842" width="13.36328125" style="57" customWidth="1"/>
    <col min="3843" max="4095" width="9.08984375" style="57"/>
    <col min="4096" max="4096" width="37.54296875" style="57" customWidth="1"/>
    <col min="4097" max="4097" width="3.54296875" style="57" customWidth="1"/>
    <col min="4098" max="4098" width="13.36328125" style="57" customWidth="1"/>
    <col min="4099" max="4351" width="9.08984375" style="57"/>
    <col min="4352" max="4352" width="37.54296875" style="57" customWidth="1"/>
    <col min="4353" max="4353" width="3.54296875" style="57" customWidth="1"/>
    <col min="4354" max="4354" width="13.36328125" style="57" customWidth="1"/>
    <col min="4355" max="4607" width="9.08984375" style="57"/>
    <col min="4608" max="4608" width="37.54296875" style="57" customWidth="1"/>
    <col min="4609" max="4609" width="3.54296875" style="57" customWidth="1"/>
    <col min="4610" max="4610" width="13.36328125" style="57" customWidth="1"/>
    <col min="4611" max="4863" width="9.08984375" style="57"/>
    <col min="4864" max="4864" width="37.54296875" style="57" customWidth="1"/>
    <col min="4865" max="4865" width="3.54296875" style="57" customWidth="1"/>
    <col min="4866" max="4866" width="13.36328125" style="57" customWidth="1"/>
    <col min="4867" max="5119" width="9.08984375" style="57"/>
    <col min="5120" max="5120" width="37.54296875" style="57" customWidth="1"/>
    <col min="5121" max="5121" width="3.54296875" style="57" customWidth="1"/>
    <col min="5122" max="5122" width="13.36328125" style="57" customWidth="1"/>
    <col min="5123" max="5375" width="9.08984375" style="57"/>
    <col min="5376" max="5376" width="37.54296875" style="57" customWidth="1"/>
    <col min="5377" max="5377" width="3.54296875" style="57" customWidth="1"/>
    <col min="5378" max="5378" width="13.36328125" style="57" customWidth="1"/>
    <col min="5379" max="5631" width="9.08984375" style="57"/>
    <col min="5632" max="5632" width="37.54296875" style="57" customWidth="1"/>
    <col min="5633" max="5633" width="3.54296875" style="57" customWidth="1"/>
    <col min="5634" max="5634" width="13.36328125" style="57" customWidth="1"/>
    <col min="5635" max="5887" width="9.08984375" style="57"/>
    <col min="5888" max="5888" width="37.54296875" style="57" customWidth="1"/>
    <col min="5889" max="5889" width="3.54296875" style="57" customWidth="1"/>
    <col min="5890" max="5890" width="13.36328125" style="57" customWidth="1"/>
    <col min="5891" max="6143" width="9.08984375" style="57"/>
    <col min="6144" max="6144" width="37.54296875" style="57" customWidth="1"/>
    <col min="6145" max="6145" width="3.54296875" style="57" customWidth="1"/>
    <col min="6146" max="6146" width="13.36328125" style="57" customWidth="1"/>
    <col min="6147" max="6399" width="9.08984375" style="57"/>
    <col min="6400" max="6400" width="37.54296875" style="57" customWidth="1"/>
    <col min="6401" max="6401" width="3.54296875" style="57" customWidth="1"/>
    <col min="6402" max="6402" width="13.36328125" style="57" customWidth="1"/>
    <col min="6403" max="6655" width="9.08984375" style="57"/>
    <col min="6656" max="6656" width="37.54296875" style="57" customWidth="1"/>
    <col min="6657" max="6657" width="3.54296875" style="57" customWidth="1"/>
    <col min="6658" max="6658" width="13.36328125" style="57" customWidth="1"/>
    <col min="6659" max="6911" width="9.08984375" style="57"/>
    <col min="6912" max="6912" width="37.54296875" style="57" customWidth="1"/>
    <col min="6913" max="6913" width="3.54296875" style="57" customWidth="1"/>
    <col min="6914" max="6914" width="13.36328125" style="57" customWidth="1"/>
    <col min="6915" max="7167" width="9.08984375" style="57"/>
    <col min="7168" max="7168" width="37.54296875" style="57" customWidth="1"/>
    <col min="7169" max="7169" width="3.54296875" style="57" customWidth="1"/>
    <col min="7170" max="7170" width="13.36328125" style="57" customWidth="1"/>
    <col min="7171" max="7423" width="9.08984375" style="57"/>
    <col min="7424" max="7424" width="37.54296875" style="57" customWidth="1"/>
    <col min="7425" max="7425" width="3.54296875" style="57" customWidth="1"/>
    <col min="7426" max="7426" width="13.36328125" style="57" customWidth="1"/>
    <col min="7427" max="7679" width="9.08984375" style="57"/>
    <col min="7680" max="7680" width="37.54296875" style="57" customWidth="1"/>
    <col min="7681" max="7681" width="3.54296875" style="57" customWidth="1"/>
    <col min="7682" max="7682" width="13.36328125" style="57" customWidth="1"/>
    <col min="7683" max="7935" width="9.08984375" style="57"/>
    <col min="7936" max="7936" width="37.54296875" style="57" customWidth="1"/>
    <col min="7937" max="7937" width="3.54296875" style="57" customWidth="1"/>
    <col min="7938" max="7938" width="13.36328125" style="57" customWidth="1"/>
    <col min="7939" max="8191" width="9.08984375" style="57"/>
    <col min="8192" max="8192" width="37.54296875" style="57" customWidth="1"/>
    <col min="8193" max="8193" width="3.54296875" style="57" customWidth="1"/>
    <col min="8194" max="8194" width="13.36328125" style="57" customWidth="1"/>
    <col min="8195" max="8447" width="9.08984375" style="57"/>
    <col min="8448" max="8448" width="37.54296875" style="57" customWidth="1"/>
    <col min="8449" max="8449" width="3.54296875" style="57" customWidth="1"/>
    <col min="8450" max="8450" width="13.36328125" style="57" customWidth="1"/>
    <col min="8451" max="8703" width="9.08984375" style="57"/>
    <col min="8704" max="8704" width="37.54296875" style="57" customWidth="1"/>
    <col min="8705" max="8705" width="3.54296875" style="57" customWidth="1"/>
    <col min="8706" max="8706" width="13.36328125" style="57" customWidth="1"/>
    <col min="8707" max="8959" width="9.08984375" style="57"/>
    <col min="8960" max="8960" width="37.54296875" style="57" customWidth="1"/>
    <col min="8961" max="8961" width="3.54296875" style="57" customWidth="1"/>
    <col min="8962" max="8962" width="13.36328125" style="57" customWidth="1"/>
    <col min="8963" max="9215" width="9.08984375" style="57"/>
    <col min="9216" max="9216" width="37.54296875" style="57" customWidth="1"/>
    <col min="9217" max="9217" width="3.54296875" style="57" customWidth="1"/>
    <col min="9218" max="9218" width="13.36328125" style="57" customWidth="1"/>
    <col min="9219" max="9471" width="9.08984375" style="57"/>
    <col min="9472" max="9472" width="37.54296875" style="57" customWidth="1"/>
    <col min="9473" max="9473" width="3.54296875" style="57" customWidth="1"/>
    <col min="9474" max="9474" width="13.36328125" style="57" customWidth="1"/>
    <col min="9475" max="9727" width="9.08984375" style="57"/>
    <col min="9728" max="9728" width="37.54296875" style="57" customWidth="1"/>
    <col min="9729" max="9729" width="3.54296875" style="57" customWidth="1"/>
    <col min="9730" max="9730" width="13.36328125" style="57" customWidth="1"/>
    <col min="9731" max="9983" width="9.08984375" style="57"/>
    <col min="9984" max="9984" width="37.54296875" style="57" customWidth="1"/>
    <col min="9985" max="9985" width="3.54296875" style="57" customWidth="1"/>
    <col min="9986" max="9986" width="13.36328125" style="57" customWidth="1"/>
    <col min="9987" max="10239" width="9.08984375" style="57"/>
    <col min="10240" max="10240" width="37.54296875" style="57" customWidth="1"/>
    <col min="10241" max="10241" width="3.54296875" style="57" customWidth="1"/>
    <col min="10242" max="10242" width="13.36328125" style="57" customWidth="1"/>
    <col min="10243" max="10495" width="9.08984375" style="57"/>
    <col min="10496" max="10496" width="37.54296875" style="57" customWidth="1"/>
    <col min="10497" max="10497" width="3.54296875" style="57" customWidth="1"/>
    <col min="10498" max="10498" width="13.36328125" style="57" customWidth="1"/>
    <col min="10499" max="10751" width="9.08984375" style="57"/>
    <col min="10752" max="10752" width="37.54296875" style="57" customWidth="1"/>
    <col min="10753" max="10753" width="3.54296875" style="57" customWidth="1"/>
    <col min="10754" max="10754" width="13.36328125" style="57" customWidth="1"/>
    <col min="10755" max="11007" width="9.08984375" style="57"/>
    <col min="11008" max="11008" width="37.54296875" style="57" customWidth="1"/>
    <col min="11009" max="11009" width="3.54296875" style="57" customWidth="1"/>
    <col min="11010" max="11010" width="13.36328125" style="57" customWidth="1"/>
    <col min="11011" max="11263" width="9.08984375" style="57"/>
    <col min="11264" max="11264" width="37.54296875" style="57" customWidth="1"/>
    <col min="11265" max="11265" width="3.54296875" style="57" customWidth="1"/>
    <col min="11266" max="11266" width="13.36328125" style="57" customWidth="1"/>
    <col min="11267" max="11519" width="9.08984375" style="57"/>
    <col min="11520" max="11520" width="37.54296875" style="57" customWidth="1"/>
    <col min="11521" max="11521" width="3.54296875" style="57" customWidth="1"/>
    <col min="11522" max="11522" width="13.36328125" style="57" customWidth="1"/>
    <col min="11523" max="11775" width="9.08984375" style="57"/>
    <col min="11776" max="11776" width="37.54296875" style="57" customWidth="1"/>
    <col min="11777" max="11777" width="3.54296875" style="57" customWidth="1"/>
    <col min="11778" max="11778" width="13.36328125" style="57" customWidth="1"/>
    <col min="11779" max="12031" width="9.08984375" style="57"/>
    <col min="12032" max="12032" width="37.54296875" style="57" customWidth="1"/>
    <col min="12033" max="12033" width="3.54296875" style="57" customWidth="1"/>
    <col min="12034" max="12034" width="13.36328125" style="57" customWidth="1"/>
    <col min="12035" max="12287" width="9.08984375" style="57"/>
    <col min="12288" max="12288" width="37.54296875" style="57" customWidth="1"/>
    <col min="12289" max="12289" width="3.54296875" style="57" customWidth="1"/>
    <col min="12290" max="12290" width="13.36328125" style="57" customWidth="1"/>
    <col min="12291" max="12543" width="9.08984375" style="57"/>
    <col min="12544" max="12544" width="37.54296875" style="57" customWidth="1"/>
    <col min="12545" max="12545" width="3.54296875" style="57" customWidth="1"/>
    <col min="12546" max="12546" width="13.36328125" style="57" customWidth="1"/>
    <col min="12547" max="12799" width="9.08984375" style="57"/>
    <col min="12800" max="12800" width="37.54296875" style="57" customWidth="1"/>
    <col min="12801" max="12801" width="3.54296875" style="57" customWidth="1"/>
    <col min="12802" max="12802" width="13.36328125" style="57" customWidth="1"/>
    <col min="12803" max="13055" width="9.08984375" style="57"/>
    <col min="13056" max="13056" width="37.54296875" style="57" customWidth="1"/>
    <col min="13057" max="13057" width="3.54296875" style="57" customWidth="1"/>
    <col min="13058" max="13058" width="13.36328125" style="57" customWidth="1"/>
    <col min="13059" max="13311" width="9.08984375" style="57"/>
    <col min="13312" max="13312" width="37.54296875" style="57" customWidth="1"/>
    <col min="13313" max="13313" width="3.54296875" style="57" customWidth="1"/>
    <col min="13314" max="13314" width="13.36328125" style="57" customWidth="1"/>
    <col min="13315" max="13567" width="9.08984375" style="57"/>
    <col min="13568" max="13568" width="37.54296875" style="57" customWidth="1"/>
    <col min="13569" max="13569" width="3.54296875" style="57" customWidth="1"/>
    <col min="13570" max="13570" width="13.36328125" style="57" customWidth="1"/>
    <col min="13571" max="13823" width="9.08984375" style="57"/>
    <col min="13824" max="13824" width="37.54296875" style="57" customWidth="1"/>
    <col min="13825" max="13825" width="3.54296875" style="57" customWidth="1"/>
    <col min="13826" max="13826" width="13.36328125" style="57" customWidth="1"/>
    <col min="13827" max="14079" width="9.08984375" style="57"/>
    <col min="14080" max="14080" width="37.54296875" style="57" customWidth="1"/>
    <col min="14081" max="14081" width="3.54296875" style="57" customWidth="1"/>
    <col min="14082" max="14082" width="13.36328125" style="57" customWidth="1"/>
    <col min="14083" max="14335" width="9.08984375" style="57"/>
    <col min="14336" max="14336" width="37.54296875" style="57" customWidth="1"/>
    <col min="14337" max="14337" width="3.54296875" style="57" customWidth="1"/>
    <col min="14338" max="14338" width="13.36328125" style="57" customWidth="1"/>
    <col min="14339" max="14591" width="9.08984375" style="57"/>
    <col min="14592" max="14592" width="37.54296875" style="57" customWidth="1"/>
    <col min="14593" max="14593" width="3.54296875" style="57" customWidth="1"/>
    <col min="14594" max="14594" width="13.36328125" style="57" customWidth="1"/>
    <col min="14595" max="14847" width="9.08984375" style="57"/>
    <col min="14848" max="14848" width="37.54296875" style="57" customWidth="1"/>
    <col min="14849" max="14849" width="3.54296875" style="57" customWidth="1"/>
    <col min="14850" max="14850" width="13.36328125" style="57" customWidth="1"/>
    <col min="14851" max="15103" width="9.08984375" style="57"/>
    <col min="15104" max="15104" width="37.54296875" style="57" customWidth="1"/>
    <col min="15105" max="15105" width="3.54296875" style="57" customWidth="1"/>
    <col min="15106" max="15106" width="13.36328125" style="57" customWidth="1"/>
    <col min="15107" max="15359" width="9.08984375" style="57"/>
    <col min="15360" max="15360" width="37.54296875" style="57" customWidth="1"/>
    <col min="15361" max="15361" width="3.54296875" style="57" customWidth="1"/>
    <col min="15362" max="15362" width="13.36328125" style="57" customWidth="1"/>
    <col min="15363" max="15615" width="9.08984375" style="57"/>
    <col min="15616" max="15616" width="37.54296875" style="57" customWidth="1"/>
    <col min="15617" max="15617" width="3.54296875" style="57" customWidth="1"/>
    <col min="15618" max="15618" width="13.36328125" style="57" customWidth="1"/>
    <col min="15619" max="15871" width="9.08984375" style="57"/>
    <col min="15872" max="15872" width="37.54296875" style="57" customWidth="1"/>
    <col min="15873" max="15873" width="3.54296875" style="57" customWidth="1"/>
    <col min="15874" max="15874" width="13.36328125" style="57" customWidth="1"/>
    <col min="15875" max="16127" width="9.08984375" style="57"/>
    <col min="16128" max="16128" width="37.54296875" style="57" customWidth="1"/>
    <col min="16129" max="16129" width="3.54296875" style="57" customWidth="1"/>
    <col min="16130" max="16130" width="13.36328125" style="57" customWidth="1"/>
    <col min="16131" max="16384" width="9.08984375" style="57"/>
  </cols>
  <sheetData>
    <row r="2" spans="1:5" x14ac:dyDescent="0.35">
      <c r="A2" s="156" t="s">
        <v>109</v>
      </c>
      <c r="B2" s="156"/>
    </row>
    <row r="3" spans="1:5" x14ac:dyDescent="0.35">
      <c r="A3" s="57" t="s">
        <v>99</v>
      </c>
      <c r="B3" s="58">
        <f>'Fuel Surcharge Worksheet'!D78</f>
        <v>2827</v>
      </c>
    </row>
    <row r="4" spans="1:5" x14ac:dyDescent="0.35">
      <c r="A4" s="59" t="s">
        <v>100</v>
      </c>
      <c r="B4" s="60">
        <f>'Fuel Surcharge Worksheet'!C14</f>
        <v>0</v>
      </c>
    </row>
    <row r="5" spans="1:5" ht="16" thickBot="1" x14ac:dyDescent="0.4">
      <c r="A5" s="61" t="s">
        <v>101</v>
      </c>
      <c r="B5" s="70">
        <f>B4*B3</f>
        <v>0</v>
      </c>
    </row>
    <row r="6" spans="1:5" ht="16" thickTop="1" x14ac:dyDescent="0.35"/>
    <row r="8" spans="1:5" x14ac:dyDescent="0.35">
      <c r="A8" s="156" t="s">
        <v>110</v>
      </c>
      <c r="B8" s="156"/>
      <c r="C8" s="62"/>
      <c r="D8" s="62"/>
      <c r="E8" s="62"/>
    </row>
    <row r="9" spans="1:5" x14ac:dyDescent="0.35">
      <c r="A9" s="63" t="s">
        <v>98</v>
      </c>
      <c r="B9" s="63"/>
      <c r="C9" s="64"/>
      <c r="D9" s="64"/>
    </row>
    <row r="10" spans="1:5" ht="6.75" customHeight="1" x14ac:dyDescent="0.35"/>
    <row r="11" spans="1:5" x14ac:dyDescent="0.35">
      <c r="A11" s="155" t="s">
        <v>102</v>
      </c>
      <c r="B11" s="155"/>
    </row>
    <row r="12" spans="1:5" x14ac:dyDescent="0.35">
      <c r="A12" s="57" t="s">
        <v>103</v>
      </c>
      <c r="B12" s="65">
        <f>B4</f>
        <v>0</v>
      </c>
    </row>
    <row r="13" spans="1:5" x14ac:dyDescent="0.35">
      <c r="A13" s="59" t="s">
        <v>104</v>
      </c>
      <c r="B13" s="56">
        <v>0</v>
      </c>
    </row>
    <row r="14" spans="1:5" ht="16" thickBot="1" x14ac:dyDescent="0.4">
      <c r="A14" s="61" t="s">
        <v>105</v>
      </c>
      <c r="B14" s="69" t="e">
        <f>B12/B13</f>
        <v>#DIV/0!</v>
      </c>
    </row>
    <row r="15" spans="1:5" ht="8.25" customHeight="1" thickTop="1" x14ac:dyDescent="0.35"/>
    <row r="16" spans="1:5" ht="9" customHeight="1" x14ac:dyDescent="0.35"/>
    <row r="17" spans="1:2" x14ac:dyDescent="0.35">
      <c r="A17" s="155" t="s">
        <v>106</v>
      </c>
      <c r="B17" s="155"/>
    </row>
    <row r="18" spans="1:2" x14ac:dyDescent="0.35">
      <c r="A18" s="57" t="s">
        <v>103</v>
      </c>
      <c r="B18" s="65">
        <f>B12</f>
        <v>0</v>
      </c>
    </row>
    <row r="19" spans="1:2" x14ac:dyDescent="0.35">
      <c r="A19" s="59" t="s">
        <v>107</v>
      </c>
      <c r="B19" s="56">
        <v>0</v>
      </c>
    </row>
    <row r="20" spans="1:2" ht="16" thickBot="1" x14ac:dyDescent="0.4">
      <c r="A20" s="61" t="s">
        <v>108</v>
      </c>
      <c r="B20" s="69" t="e">
        <f>B18/B19</f>
        <v>#DIV/0!</v>
      </c>
    </row>
    <row r="21" spans="1:2" ht="16" thickTop="1" x14ac:dyDescent="0.35"/>
  </sheetData>
  <sheetProtection password="E085" sheet="1" objects="1" scenarios="1"/>
  <mergeCells count="4">
    <mergeCell ref="A11:B11"/>
    <mergeCell ref="A17:B17"/>
    <mergeCell ref="A2:B2"/>
    <mergeCell ref="A8:B8"/>
  </mergeCells>
  <conditionalFormatting sqref="B20">
    <cfRule type="cellIs" dxfId="1" priority="2" operator="greaterThan">
      <formula>0.2</formula>
    </cfRule>
  </conditionalFormatting>
  <conditionalFormatting sqref="B14">
    <cfRule type="cellIs" dxfId="0" priority="1" operator="greaterThan">
      <formula>0.2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89"/>
  <sheetViews>
    <sheetView zoomScaleNormal="100" workbookViewId="0">
      <pane xSplit="1" ySplit="2" topLeftCell="B3" activePane="bottomRight" state="frozen"/>
      <selection pane="topRight" activeCell="B1" sqref="B1"/>
      <selection pane="bottomLeft" activeCell="A4" sqref="A4"/>
      <selection pane="bottomRight" activeCell="B11" sqref="B11"/>
    </sheetView>
  </sheetViews>
  <sheetFormatPr defaultColWidth="9.08984375" defaultRowHeight="12.5" x14ac:dyDescent="0.25"/>
  <cols>
    <col min="1" max="1" width="35.6328125" style="17" bestFit="1" customWidth="1"/>
    <col min="2" max="2" width="11.36328125" style="12" bestFit="1" customWidth="1"/>
    <col min="3" max="3" width="14.08984375" style="4" bestFit="1" customWidth="1"/>
    <col min="4" max="4" width="18.54296875" style="4" bestFit="1" customWidth="1"/>
    <col min="5" max="5" width="18.6328125" style="12" bestFit="1" customWidth="1"/>
    <col min="6" max="6" width="18" style="12" bestFit="1" customWidth="1"/>
    <col min="7" max="7" width="8.36328125" style="10" customWidth="1"/>
    <col min="8" max="8" width="9.08984375" style="10" customWidth="1"/>
    <col min="9" max="12" width="7.6328125" style="10" bestFit="1" customWidth="1"/>
    <col min="13" max="14" width="7.6328125" style="10" customWidth="1"/>
    <col min="15" max="15" width="11" style="10" customWidth="1"/>
    <col min="16" max="16" width="8.08984375" style="10" customWidth="1"/>
    <col min="17" max="18" width="10.36328125" style="10" customWidth="1"/>
    <col min="19" max="19" width="8.6328125" style="5" bestFit="1" customWidth="1"/>
    <col min="20" max="20" width="11.08984375" style="5" bestFit="1" customWidth="1"/>
    <col min="21" max="21" width="11.90625" style="5" customWidth="1"/>
    <col min="22" max="22" width="11.36328125" style="5" bestFit="1" customWidth="1"/>
    <col min="23" max="24" width="14.6328125" style="21" bestFit="1" customWidth="1"/>
    <col min="25" max="25" width="12.6328125" style="5" bestFit="1" customWidth="1"/>
    <col min="26" max="26" width="17.54296875" style="5" bestFit="1" customWidth="1"/>
    <col min="27" max="27" width="12.08984375" style="5" bestFit="1" customWidth="1"/>
    <col min="28" max="28" width="12.36328125" style="5" bestFit="1" customWidth="1"/>
    <col min="29" max="16384" width="9.08984375" style="9"/>
  </cols>
  <sheetData>
    <row r="1" spans="1:28" ht="13" x14ac:dyDescent="0.3">
      <c r="G1" s="157" t="s">
        <v>30</v>
      </c>
      <c r="H1" s="157"/>
      <c r="I1" s="157"/>
      <c r="J1" s="157"/>
      <c r="K1" s="157"/>
      <c r="L1" s="157"/>
      <c r="M1" s="157"/>
      <c r="N1" s="157"/>
      <c r="O1" s="157"/>
      <c r="P1" s="157"/>
      <c r="Q1" s="157"/>
      <c r="R1" s="157"/>
      <c r="T1" s="158" t="s">
        <v>146</v>
      </c>
      <c r="U1" s="158"/>
      <c r="V1" s="158"/>
    </row>
    <row r="2" spans="1:28" s="3" customFormat="1" ht="39.5" thickBot="1" x14ac:dyDescent="0.35">
      <c r="A2" s="1" t="s">
        <v>29</v>
      </c>
      <c r="B2" s="11" t="s">
        <v>19</v>
      </c>
      <c r="C2" s="2" t="s">
        <v>23</v>
      </c>
      <c r="D2" s="2" t="s">
        <v>24</v>
      </c>
      <c r="E2" s="14" t="s">
        <v>54</v>
      </c>
      <c r="F2" s="14" t="s">
        <v>43</v>
      </c>
      <c r="G2" s="15" t="s">
        <v>14</v>
      </c>
      <c r="H2" s="15" t="s">
        <v>15</v>
      </c>
      <c r="I2" s="15" t="s">
        <v>16</v>
      </c>
      <c r="J2" s="15" t="s">
        <v>17</v>
      </c>
      <c r="K2" s="15" t="s">
        <v>18</v>
      </c>
      <c r="L2" s="15" t="s">
        <v>7</v>
      </c>
      <c r="M2" s="15" t="s">
        <v>8</v>
      </c>
      <c r="N2" s="15" t="s">
        <v>9</v>
      </c>
      <c r="O2" s="15" t="s">
        <v>10</v>
      </c>
      <c r="P2" s="15" t="s">
        <v>11</v>
      </c>
      <c r="Q2" s="15" t="s">
        <v>12</v>
      </c>
      <c r="R2" s="15" t="s">
        <v>13</v>
      </c>
      <c r="S2" s="26" t="s">
        <v>45</v>
      </c>
      <c r="T2" s="26" t="s">
        <v>112</v>
      </c>
      <c r="U2" s="26" t="s">
        <v>111</v>
      </c>
      <c r="V2" s="26" t="s">
        <v>115</v>
      </c>
      <c r="W2" s="27" t="s">
        <v>32</v>
      </c>
      <c r="X2" s="27" t="s">
        <v>145</v>
      </c>
    </row>
    <row r="3" spans="1:28" s="7" customFormat="1" x14ac:dyDescent="0.25">
      <c r="A3" s="17" t="s">
        <v>89</v>
      </c>
      <c r="B3" s="37">
        <v>0.183</v>
      </c>
      <c r="C3" s="35">
        <v>2019303</v>
      </c>
      <c r="D3" s="35">
        <v>222978</v>
      </c>
      <c r="E3" s="38">
        <v>1.61</v>
      </c>
      <c r="F3" s="32">
        <v>38831</v>
      </c>
      <c r="G3" s="42">
        <v>10867</v>
      </c>
      <c r="H3" s="42">
        <v>8454</v>
      </c>
      <c r="I3" s="42">
        <v>10265</v>
      </c>
      <c r="J3" s="42">
        <v>9998</v>
      </c>
      <c r="K3" s="42">
        <v>10636</v>
      </c>
      <c r="L3" s="42">
        <v>11524</v>
      </c>
      <c r="M3" s="42">
        <v>11992</v>
      </c>
      <c r="N3" s="42">
        <v>12770</v>
      </c>
      <c r="O3" s="42">
        <v>11400</v>
      </c>
      <c r="P3" s="42">
        <v>11514</v>
      </c>
      <c r="Q3" s="42">
        <v>11042</v>
      </c>
      <c r="R3" s="42">
        <v>12768</v>
      </c>
      <c r="S3" s="34">
        <f t="shared" ref="S3" si="0">SUM(G3:R3)</f>
        <v>133230</v>
      </c>
      <c r="T3" s="107">
        <v>2925232</v>
      </c>
      <c r="U3" s="107">
        <v>157091</v>
      </c>
      <c r="V3" s="107">
        <v>165371</v>
      </c>
      <c r="W3" s="28">
        <v>41275</v>
      </c>
      <c r="X3" s="28">
        <v>40574</v>
      </c>
      <c r="Y3" s="5"/>
      <c r="Z3" s="5"/>
      <c r="AA3" s="5"/>
      <c r="AB3" s="5"/>
    </row>
    <row r="4" spans="1:28" s="5" customFormat="1" ht="15" customHeight="1" x14ac:dyDescent="0.25">
      <c r="A4" s="18" t="s">
        <v>90</v>
      </c>
      <c r="B4" s="37">
        <v>0.17</v>
      </c>
      <c r="C4" s="36">
        <v>1376582</v>
      </c>
      <c r="D4" s="36">
        <v>215545</v>
      </c>
      <c r="E4" s="39">
        <v>3.86</v>
      </c>
      <c r="F4" s="32">
        <v>41040</v>
      </c>
      <c r="G4" s="43">
        <v>3095</v>
      </c>
      <c r="H4" s="43">
        <v>2419</v>
      </c>
      <c r="I4" s="43">
        <v>2774</v>
      </c>
      <c r="J4" s="43">
        <v>2556</v>
      </c>
      <c r="K4" s="43">
        <v>2720</v>
      </c>
      <c r="L4" s="43">
        <v>2710</v>
      </c>
      <c r="M4" s="43">
        <v>2813</v>
      </c>
      <c r="N4" s="43">
        <v>2585</v>
      </c>
      <c r="O4" s="43">
        <v>2775</v>
      </c>
      <c r="P4" s="43">
        <v>2883</v>
      </c>
      <c r="Q4" s="43">
        <v>4031</v>
      </c>
      <c r="R4" s="43">
        <v>4940</v>
      </c>
      <c r="S4" s="34">
        <f t="shared" ref="S4:S8" si="1">SUM(G4:R4)</f>
        <v>36301</v>
      </c>
      <c r="T4" s="107">
        <v>1637446</v>
      </c>
      <c r="U4" s="107">
        <v>78612</v>
      </c>
      <c r="V4" s="107">
        <v>47235</v>
      </c>
      <c r="W4" s="28">
        <v>41306</v>
      </c>
      <c r="X4" s="28">
        <v>40575</v>
      </c>
      <c r="Y4" s="7"/>
      <c r="Z4" s="7"/>
      <c r="AA4" s="7"/>
      <c r="AB4" s="7"/>
    </row>
    <row r="5" spans="1:28" s="7" customFormat="1" x14ac:dyDescent="0.25">
      <c r="A5" s="17" t="s">
        <v>91</v>
      </c>
      <c r="B5" s="37">
        <v>0.17</v>
      </c>
      <c r="C5" s="35">
        <v>1003173</v>
      </c>
      <c r="D5" s="35">
        <v>123032</v>
      </c>
      <c r="E5" s="38">
        <v>2.3199999999999998</v>
      </c>
      <c r="F5" s="32">
        <v>38793</v>
      </c>
      <c r="G5" s="42">
        <v>2877</v>
      </c>
      <c r="H5" s="43">
        <v>2017</v>
      </c>
      <c r="I5" s="43">
        <v>2684</v>
      </c>
      <c r="J5" s="43">
        <v>2495</v>
      </c>
      <c r="K5" s="43">
        <v>2528</v>
      </c>
      <c r="L5" s="43">
        <v>2682</v>
      </c>
      <c r="M5" s="43">
        <v>3634</v>
      </c>
      <c r="N5" s="43">
        <v>3059</v>
      </c>
      <c r="O5" s="43">
        <v>2686</v>
      </c>
      <c r="P5" s="43">
        <v>2827</v>
      </c>
      <c r="Q5" s="43">
        <v>2639</v>
      </c>
      <c r="R5" s="43">
        <v>2866</v>
      </c>
      <c r="S5" s="34">
        <f t="shared" si="1"/>
        <v>32994</v>
      </c>
      <c r="T5" s="107">
        <v>1894967.5</v>
      </c>
      <c r="U5" s="107">
        <v>89487</v>
      </c>
      <c r="V5" s="107">
        <v>57604</v>
      </c>
      <c r="W5" s="28">
        <v>41334</v>
      </c>
      <c r="X5" s="28">
        <v>40603</v>
      </c>
    </row>
    <row r="6" spans="1:28" s="5" customFormat="1" x14ac:dyDescent="0.25">
      <c r="A6" s="17" t="s">
        <v>92</v>
      </c>
      <c r="B6" s="37">
        <v>0.17</v>
      </c>
      <c r="C6" s="35">
        <v>319060</v>
      </c>
      <c r="D6" s="35">
        <v>20944</v>
      </c>
      <c r="E6" s="37">
        <v>1.9690000000000001</v>
      </c>
      <c r="F6" s="32">
        <v>38432</v>
      </c>
      <c r="G6" s="42">
        <v>966</v>
      </c>
      <c r="H6" s="42">
        <v>824</v>
      </c>
      <c r="I6" s="42">
        <v>1030</v>
      </c>
      <c r="J6" s="42">
        <v>974</v>
      </c>
      <c r="K6" s="42">
        <v>991</v>
      </c>
      <c r="L6" s="42">
        <v>1051</v>
      </c>
      <c r="M6" s="42">
        <v>978</v>
      </c>
      <c r="N6" s="42">
        <v>1163</v>
      </c>
      <c r="O6" s="42">
        <v>1093</v>
      </c>
      <c r="P6" s="42">
        <v>997</v>
      </c>
      <c r="Q6" s="42">
        <v>888</v>
      </c>
      <c r="R6" s="42">
        <v>1073</v>
      </c>
      <c r="S6" s="34">
        <f t="shared" si="1"/>
        <v>12028</v>
      </c>
      <c r="T6" s="109">
        <v>1945233</v>
      </c>
      <c r="U6" s="109">
        <v>61636</v>
      </c>
      <c r="V6" s="109">
        <v>56874</v>
      </c>
      <c r="W6" s="28">
        <v>41365</v>
      </c>
      <c r="X6" s="28">
        <v>40634</v>
      </c>
    </row>
    <row r="7" spans="1:28" s="5" customFormat="1" x14ac:dyDescent="0.25">
      <c r="A7" s="17" t="s">
        <v>93</v>
      </c>
      <c r="B7" s="37">
        <v>0.17</v>
      </c>
      <c r="C7" s="35">
        <v>12289044</v>
      </c>
      <c r="D7" s="35">
        <v>460917</v>
      </c>
      <c r="E7" s="38">
        <v>2.74</v>
      </c>
      <c r="F7" s="32">
        <v>41486</v>
      </c>
      <c r="G7" s="42">
        <v>27029</v>
      </c>
      <c r="H7" s="42">
        <v>20260</v>
      </c>
      <c r="I7" s="43">
        <v>27018</v>
      </c>
      <c r="J7" s="42">
        <v>25936</v>
      </c>
      <c r="K7" s="42">
        <v>28972</v>
      </c>
      <c r="L7" s="42">
        <v>29483</v>
      </c>
      <c r="M7" s="43">
        <v>29800</v>
      </c>
      <c r="N7" s="43">
        <v>31501</v>
      </c>
      <c r="O7" s="43">
        <v>29197</v>
      </c>
      <c r="P7" s="43">
        <v>28531</v>
      </c>
      <c r="Q7" s="43">
        <v>28273</v>
      </c>
      <c r="R7" s="43">
        <v>31720</v>
      </c>
      <c r="S7" s="34">
        <f t="shared" si="1"/>
        <v>337720</v>
      </c>
      <c r="T7" s="109">
        <v>12736892.85</v>
      </c>
      <c r="U7" s="109">
        <v>267348</v>
      </c>
      <c r="V7" s="109">
        <v>530157</v>
      </c>
      <c r="W7" s="28">
        <v>41395</v>
      </c>
      <c r="X7" s="28">
        <v>40664</v>
      </c>
      <c r="Y7" s="5" t="s">
        <v>148</v>
      </c>
    </row>
    <row r="8" spans="1:28" s="5" customFormat="1" x14ac:dyDescent="0.25">
      <c r="A8" s="18" t="s">
        <v>94</v>
      </c>
      <c r="B8" s="37">
        <v>0.17</v>
      </c>
      <c r="C8" s="36">
        <v>4599658</v>
      </c>
      <c r="D8" s="36">
        <v>606583.35</v>
      </c>
      <c r="E8" s="40">
        <v>2.008</v>
      </c>
      <c r="F8" s="32">
        <v>41502</v>
      </c>
      <c r="G8" s="43">
        <v>10228</v>
      </c>
      <c r="H8" s="43">
        <v>8075</v>
      </c>
      <c r="I8" s="43">
        <v>10338</v>
      </c>
      <c r="J8" s="43">
        <v>11091</v>
      </c>
      <c r="K8" s="43">
        <v>12217</v>
      </c>
      <c r="L8" s="43">
        <v>14155</v>
      </c>
      <c r="M8" s="43">
        <v>16087</v>
      </c>
      <c r="N8" s="43">
        <v>16566</v>
      </c>
      <c r="O8" s="43">
        <v>12776</v>
      </c>
      <c r="P8" s="43">
        <v>11394</v>
      </c>
      <c r="Q8" s="43">
        <v>9471</v>
      </c>
      <c r="R8" s="43">
        <v>16100</v>
      </c>
      <c r="S8" s="34">
        <f t="shared" si="1"/>
        <v>148498</v>
      </c>
      <c r="T8" s="109">
        <v>4286814</v>
      </c>
      <c r="U8" s="109">
        <v>148807</v>
      </c>
      <c r="V8" s="109">
        <v>140851</v>
      </c>
      <c r="W8" s="28">
        <v>41426</v>
      </c>
      <c r="X8" s="28">
        <v>40695</v>
      </c>
    </row>
    <row r="9" spans="1:28" s="7" customFormat="1" x14ac:dyDescent="0.25">
      <c r="A9" s="18"/>
      <c r="B9" s="19"/>
      <c r="C9" s="6"/>
      <c r="D9" s="6"/>
      <c r="E9" s="20"/>
      <c r="F9" s="29"/>
      <c r="G9" s="16"/>
      <c r="H9" s="16"/>
      <c r="I9" s="16"/>
      <c r="J9" s="16"/>
      <c r="K9" s="16"/>
      <c r="L9" s="16"/>
      <c r="M9" s="16"/>
      <c r="N9" s="16"/>
      <c r="O9" s="16"/>
      <c r="P9" s="16"/>
      <c r="Q9" s="16"/>
      <c r="R9" s="16"/>
      <c r="W9" s="28">
        <v>41456</v>
      </c>
      <c r="X9" s="28">
        <v>40725</v>
      </c>
    </row>
    <row r="10" spans="1:28" s="5" customFormat="1" x14ac:dyDescent="0.25">
      <c r="A10" s="17"/>
      <c r="B10" s="12"/>
      <c r="C10" s="17"/>
      <c r="D10" s="12"/>
      <c r="E10" s="17"/>
      <c r="F10" s="12"/>
      <c r="G10" s="17"/>
      <c r="H10" s="12"/>
      <c r="I10" s="17"/>
      <c r="J10" s="12"/>
      <c r="K10" s="17"/>
      <c r="L10" s="12"/>
      <c r="M10" s="17"/>
      <c r="N10" s="12"/>
      <c r="O10" s="17"/>
      <c r="P10" s="12"/>
      <c r="Q10" s="17"/>
      <c r="R10" s="12"/>
      <c r="S10" s="17"/>
      <c r="T10" s="12"/>
      <c r="U10" s="12"/>
      <c r="V10" s="12"/>
      <c r="W10" s="28">
        <v>41487</v>
      </c>
      <c r="X10" s="28">
        <v>40756</v>
      </c>
    </row>
    <row r="11" spans="1:28" s="5" customFormat="1" x14ac:dyDescent="0.25">
      <c r="A11" s="17"/>
      <c r="B11" s="12"/>
      <c r="C11" s="4"/>
      <c r="D11" s="4"/>
      <c r="E11" s="12"/>
      <c r="F11" s="12"/>
      <c r="G11" s="10"/>
      <c r="H11" s="10"/>
      <c r="I11" s="10"/>
      <c r="J11" s="10"/>
      <c r="K11" s="10"/>
      <c r="L11" s="10"/>
      <c r="M11" s="10"/>
      <c r="N11" s="10"/>
      <c r="O11" s="10"/>
      <c r="P11" s="10"/>
      <c r="Q11" s="10"/>
      <c r="R11" s="10"/>
      <c r="W11" s="28">
        <v>41518</v>
      </c>
      <c r="X11" s="28">
        <v>40787</v>
      </c>
    </row>
    <row r="12" spans="1:28" ht="13" x14ac:dyDescent="0.3">
      <c r="T12" s="158" t="s">
        <v>147</v>
      </c>
      <c r="U12" s="158"/>
      <c r="V12" s="158"/>
      <c r="W12" s="28">
        <v>41548</v>
      </c>
      <c r="X12" s="28">
        <v>40817</v>
      </c>
    </row>
    <row r="13" spans="1:28" x14ac:dyDescent="0.25">
      <c r="W13" s="28">
        <v>41579</v>
      </c>
      <c r="X13" s="28">
        <v>40848</v>
      </c>
    </row>
    <row r="14" spans="1:28" x14ac:dyDescent="0.25">
      <c r="W14" s="28">
        <v>41609</v>
      </c>
      <c r="X14" s="28">
        <v>40878</v>
      </c>
    </row>
    <row r="15" spans="1:28" x14ac:dyDescent="0.25">
      <c r="A15" s="17" t="s">
        <v>89</v>
      </c>
      <c r="Q15" s="106"/>
      <c r="R15" s="106"/>
      <c r="S15" s="107"/>
      <c r="T15" s="35">
        <v>2960778</v>
      </c>
      <c r="U15" s="42">
        <v>156937</v>
      </c>
      <c r="V15" s="42">
        <v>166914</v>
      </c>
      <c r="W15" s="28">
        <v>41640</v>
      </c>
      <c r="X15" s="28">
        <v>40909</v>
      </c>
    </row>
    <row r="16" spans="1:28" x14ac:dyDescent="0.25">
      <c r="A16" s="18" t="s">
        <v>90</v>
      </c>
      <c r="Q16" s="106"/>
      <c r="R16" s="106"/>
      <c r="S16" s="107"/>
      <c r="T16" s="36">
        <v>1401889.85</v>
      </c>
      <c r="U16" s="43">
        <v>60421</v>
      </c>
      <c r="V16" s="43">
        <v>39605</v>
      </c>
      <c r="W16" s="28">
        <v>41671</v>
      </c>
      <c r="X16" s="28">
        <v>40940</v>
      </c>
    </row>
    <row r="17" spans="1:28" x14ac:dyDescent="0.25">
      <c r="A17" s="17" t="s">
        <v>91</v>
      </c>
      <c r="Q17" s="106"/>
      <c r="R17" s="106"/>
      <c r="S17" s="107"/>
      <c r="T17" s="35">
        <v>1759679.82</v>
      </c>
      <c r="U17" s="42">
        <v>87839.18</v>
      </c>
      <c r="V17" s="42">
        <v>59174</v>
      </c>
      <c r="W17" s="28">
        <v>41699</v>
      </c>
      <c r="X17" s="28">
        <v>40969</v>
      </c>
    </row>
    <row r="18" spans="1:28" s="8" customFormat="1" x14ac:dyDescent="0.25">
      <c r="A18" s="17" t="s">
        <v>92</v>
      </c>
      <c r="B18" s="13"/>
      <c r="C18" s="6"/>
      <c r="D18" s="6"/>
      <c r="E18" s="13"/>
      <c r="F18" s="13"/>
      <c r="G18" s="16"/>
      <c r="H18" s="16"/>
      <c r="I18" s="16"/>
      <c r="J18" s="16"/>
      <c r="K18" s="16"/>
      <c r="L18" s="16"/>
      <c r="M18" s="16"/>
      <c r="N18" s="16"/>
      <c r="O18" s="16"/>
      <c r="P18" s="16"/>
      <c r="Q18" s="108"/>
      <c r="R18" s="108"/>
      <c r="S18" s="109"/>
      <c r="T18" s="35">
        <v>1848514</v>
      </c>
      <c r="U18" s="42">
        <v>69128</v>
      </c>
      <c r="V18" s="42">
        <v>54785</v>
      </c>
      <c r="W18" s="28">
        <v>41730</v>
      </c>
      <c r="X18" s="28">
        <v>41000</v>
      </c>
      <c r="Y18" s="7"/>
      <c r="Z18" s="7"/>
      <c r="AA18" s="7"/>
      <c r="AB18" s="7"/>
    </row>
    <row r="19" spans="1:28" s="8" customFormat="1" x14ac:dyDescent="0.25">
      <c r="A19" s="17" t="s">
        <v>93</v>
      </c>
      <c r="B19" s="13"/>
      <c r="C19" s="6"/>
      <c r="D19" s="6"/>
      <c r="E19" s="13"/>
      <c r="F19" s="13"/>
      <c r="G19" s="16"/>
      <c r="H19" s="16"/>
      <c r="I19" s="16"/>
      <c r="J19" s="16"/>
      <c r="K19" s="16"/>
      <c r="L19" s="16"/>
      <c r="M19" s="16"/>
      <c r="N19" s="16"/>
      <c r="O19" s="16"/>
      <c r="P19" s="16"/>
      <c r="Q19" s="108"/>
      <c r="R19" s="108"/>
      <c r="S19" s="109"/>
      <c r="T19" s="35">
        <v>13065832.92</v>
      </c>
      <c r="U19" s="42">
        <v>379150</v>
      </c>
      <c r="V19" s="42">
        <v>513527</v>
      </c>
      <c r="W19" s="28">
        <v>41760</v>
      </c>
      <c r="X19" s="28">
        <v>41030</v>
      </c>
      <c r="Y19" s="7"/>
      <c r="Z19" s="7"/>
      <c r="AA19" s="7"/>
      <c r="AB19" s="7"/>
    </row>
    <row r="20" spans="1:28" s="8" customFormat="1" x14ac:dyDescent="0.25">
      <c r="A20" s="18" t="s">
        <v>94</v>
      </c>
      <c r="B20" s="13"/>
      <c r="C20" s="6"/>
      <c r="D20" s="6"/>
      <c r="E20" s="13"/>
      <c r="F20" s="13"/>
      <c r="G20" s="16"/>
      <c r="H20" s="16"/>
      <c r="I20" s="16"/>
      <c r="J20" s="16"/>
      <c r="K20" s="16"/>
      <c r="L20" s="16"/>
      <c r="M20" s="16"/>
      <c r="N20" s="16"/>
      <c r="O20" s="16"/>
      <c r="P20" s="16"/>
      <c r="Q20" s="108"/>
      <c r="R20" s="108"/>
      <c r="S20" s="109"/>
      <c r="T20" s="36">
        <v>4333943.2</v>
      </c>
      <c r="U20" s="43">
        <v>142424</v>
      </c>
      <c r="V20" s="43"/>
      <c r="W20" s="28">
        <v>41791</v>
      </c>
      <c r="X20" s="28">
        <v>41061</v>
      </c>
      <c r="Y20" s="7"/>
      <c r="Z20" s="7"/>
      <c r="AA20" s="7"/>
      <c r="AB20" s="7"/>
    </row>
    <row r="21" spans="1:28" s="8" customFormat="1" x14ac:dyDescent="0.25">
      <c r="A21" s="18"/>
      <c r="B21" s="13"/>
      <c r="C21" s="6"/>
      <c r="D21" s="6"/>
      <c r="E21" s="13"/>
      <c r="F21" s="13"/>
      <c r="G21" s="16"/>
      <c r="H21" s="16"/>
      <c r="I21" s="16"/>
      <c r="J21" s="16"/>
      <c r="K21" s="16"/>
      <c r="L21" s="16"/>
      <c r="M21" s="16"/>
      <c r="N21" s="16"/>
      <c r="O21" s="16"/>
      <c r="P21" s="16"/>
      <c r="Q21" s="108"/>
      <c r="R21" s="108"/>
      <c r="S21" s="109"/>
      <c r="T21" s="109"/>
      <c r="U21" s="109"/>
      <c r="V21" s="109"/>
      <c r="W21" s="28">
        <v>41821</v>
      </c>
      <c r="X21" s="28">
        <v>41091</v>
      </c>
      <c r="Y21" s="7"/>
      <c r="Z21" s="7"/>
      <c r="AA21" s="7"/>
      <c r="AB21" s="7"/>
    </row>
    <row r="22" spans="1:28" x14ac:dyDescent="0.25">
      <c r="A22" s="18"/>
      <c r="B22" s="13"/>
      <c r="C22" s="6"/>
      <c r="D22" s="6"/>
      <c r="E22" s="13"/>
      <c r="F22" s="13"/>
      <c r="G22" s="16"/>
      <c r="H22" s="16"/>
      <c r="I22" s="16"/>
      <c r="J22" s="16"/>
      <c r="K22" s="16"/>
      <c r="L22" s="16"/>
      <c r="M22" s="16"/>
      <c r="N22" s="16"/>
      <c r="O22" s="16"/>
      <c r="P22" s="16"/>
      <c r="Q22" s="108"/>
      <c r="R22" s="108"/>
      <c r="S22" s="109"/>
      <c r="T22" s="107"/>
      <c r="U22" s="107"/>
      <c r="V22" s="107"/>
      <c r="W22" s="28">
        <v>41852</v>
      </c>
      <c r="X22" s="28">
        <v>41122</v>
      </c>
    </row>
    <row r="23" spans="1:28" x14ac:dyDescent="0.25">
      <c r="Q23" s="106"/>
      <c r="R23" s="106"/>
      <c r="S23" s="107"/>
      <c r="W23" s="28">
        <v>41883</v>
      </c>
      <c r="X23" s="28">
        <v>41153</v>
      </c>
    </row>
    <row r="24" spans="1:28" x14ac:dyDescent="0.25">
      <c r="Q24" s="106"/>
      <c r="R24" s="106"/>
      <c r="S24" s="107"/>
      <c r="W24" s="28">
        <v>41913</v>
      </c>
      <c r="X24" s="28">
        <v>41183</v>
      </c>
    </row>
    <row r="25" spans="1:28" s="8" customFormat="1" x14ac:dyDescent="0.25">
      <c r="A25" s="18"/>
      <c r="B25" s="13"/>
      <c r="C25" s="6"/>
      <c r="D25" s="6"/>
      <c r="E25" s="13"/>
      <c r="F25" s="13"/>
      <c r="G25" s="16"/>
      <c r="H25" s="16"/>
      <c r="I25" s="16"/>
      <c r="J25" s="16"/>
      <c r="K25" s="16"/>
      <c r="L25" s="16"/>
      <c r="M25" s="16"/>
      <c r="N25" s="16"/>
      <c r="O25" s="16"/>
      <c r="P25" s="16"/>
      <c r="Q25" s="108"/>
      <c r="R25" s="108"/>
      <c r="S25" s="109"/>
      <c r="W25" s="28">
        <v>41944</v>
      </c>
      <c r="X25" s="28">
        <v>41214</v>
      </c>
      <c r="Y25" s="7"/>
      <c r="Z25" s="7"/>
      <c r="AA25" s="7"/>
      <c r="AB25" s="7"/>
    </row>
    <row r="26" spans="1:28" x14ac:dyDescent="0.25">
      <c r="Q26" s="106"/>
      <c r="R26" s="106"/>
      <c r="S26" s="107"/>
      <c r="W26" s="28">
        <v>41974</v>
      </c>
      <c r="X26" s="28">
        <v>41244</v>
      </c>
    </row>
    <row r="27" spans="1:28" x14ac:dyDescent="0.25">
      <c r="Q27" s="106"/>
      <c r="R27" s="106"/>
      <c r="S27" s="107"/>
      <c r="X27" s="28">
        <v>41275</v>
      </c>
    </row>
    <row r="28" spans="1:28" s="5" customFormat="1" x14ac:dyDescent="0.25">
      <c r="A28" s="17"/>
      <c r="B28" s="12"/>
      <c r="C28" s="4"/>
      <c r="D28" s="4"/>
      <c r="E28" s="12"/>
      <c r="F28" s="12"/>
      <c r="G28" s="10"/>
      <c r="H28" s="10"/>
      <c r="I28" s="10"/>
      <c r="J28" s="10"/>
      <c r="K28" s="10"/>
      <c r="L28" s="10"/>
      <c r="M28" s="10"/>
      <c r="N28" s="10"/>
      <c r="O28" s="10"/>
      <c r="P28" s="10"/>
      <c r="Q28" s="106"/>
      <c r="R28" s="106"/>
      <c r="S28" s="107"/>
      <c r="X28" s="28">
        <v>41306</v>
      </c>
    </row>
    <row r="29" spans="1:28" s="5" customFormat="1" x14ac:dyDescent="0.25">
      <c r="A29" s="17"/>
      <c r="B29" s="12"/>
      <c r="C29" s="4"/>
      <c r="D29" s="4"/>
      <c r="E29" s="12"/>
      <c r="F29" s="12"/>
      <c r="G29" s="10"/>
      <c r="H29" s="10"/>
      <c r="I29" s="10"/>
      <c r="J29" s="10"/>
      <c r="K29" s="10"/>
      <c r="L29" s="10"/>
      <c r="M29" s="10"/>
      <c r="N29" s="10"/>
      <c r="O29" s="10"/>
      <c r="P29" s="10"/>
      <c r="Q29" s="106"/>
      <c r="R29" s="106"/>
      <c r="S29" s="107"/>
      <c r="T29" s="110"/>
      <c r="U29" s="110"/>
      <c r="V29" s="110"/>
      <c r="X29" s="28">
        <v>41334</v>
      </c>
    </row>
    <row r="30" spans="1:28" s="7" customFormat="1" x14ac:dyDescent="0.25">
      <c r="A30" s="18"/>
      <c r="B30" s="13"/>
      <c r="C30" s="6"/>
      <c r="D30" s="6"/>
      <c r="E30" s="13"/>
      <c r="F30" s="13"/>
      <c r="G30" s="16"/>
      <c r="H30" s="16"/>
      <c r="I30" s="16"/>
      <c r="J30" s="16"/>
      <c r="K30" s="16"/>
      <c r="L30" s="16"/>
      <c r="M30" s="16"/>
      <c r="N30" s="16"/>
      <c r="O30" s="16"/>
      <c r="P30" s="16"/>
      <c r="Q30" s="108"/>
      <c r="R30" s="108"/>
      <c r="S30" s="109"/>
      <c r="T30" s="109"/>
      <c r="U30" s="109"/>
      <c r="V30" s="109"/>
      <c r="X30" s="28">
        <v>41365</v>
      </c>
    </row>
    <row r="31" spans="1:28" s="5" customFormat="1" x14ac:dyDescent="0.25">
      <c r="A31" s="17"/>
      <c r="B31" s="12"/>
      <c r="C31" s="4"/>
      <c r="D31" s="4"/>
      <c r="E31" s="12"/>
      <c r="F31" s="12"/>
      <c r="G31" s="10"/>
      <c r="H31" s="10"/>
      <c r="I31" s="10"/>
      <c r="J31" s="10"/>
      <c r="K31" s="10"/>
      <c r="L31" s="10"/>
      <c r="M31" s="10"/>
      <c r="N31" s="10"/>
      <c r="O31" s="10"/>
      <c r="P31" s="10"/>
      <c r="Q31" s="106"/>
      <c r="R31" s="106"/>
      <c r="S31" s="107"/>
      <c r="T31" s="107"/>
      <c r="U31" s="107"/>
      <c r="V31" s="107"/>
      <c r="X31" s="28">
        <v>41395</v>
      </c>
    </row>
    <row r="32" spans="1:28" s="5" customFormat="1" x14ac:dyDescent="0.25">
      <c r="A32" s="17"/>
      <c r="B32" s="12"/>
      <c r="C32" s="4"/>
      <c r="D32" s="4"/>
      <c r="E32" s="12"/>
      <c r="F32" s="12"/>
      <c r="G32" s="10"/>
      <c r="H32" s="10"/>
      <c r="I32" s="10"/>
      <c r="J32" s="10"/>
      <c r="K32" s="10"/>
      <c r="L32" s="10"/>
      <c r="M32" s="10"/>
      <c r="N32" s="10"/>
      <c r="O32" s="10"/>
      <c r="P32" s="10"/>
      <c r="Q32" s="106"/>
      <c r="R32" s="106"/>
      <c r="S32" s="107"/>
      <c r="T32" s="107"/>
      <c r="U32" s="107"/>
      <c r="V32" s="107"/>
      <c r="X32" s="28">
        <v>41426</v>
      </c>
    </row>
    <row r="33" spans="1:24" s="5" customFormat="1" x14ac:dyDescent="0.25">
      <c r="A33" s="17"/>
      <c r="B33" s="12"/>
      <c r="C33" s="4"/>
      <c r="D33" s="4"/>
      <c r="E33" s="12"/>
      <c r="F33" s="12"/>
      <c r="G33" s="10"/>
      <c r="H33" s="10"/>
      <c r="I33" s="10"/>
      <c r="J33" s="10"/>
      <c r="K33" s="10"/>
      <c r="L33" s="10"/>
      <c r="M33" s="10"/>
      <c r="N33" s="10"/>
      <c r="O33" s="10"/>
      <c r="P33" s="10"/>
      <c r="Q33" s="106"/>
      <c r="R33" s="106"/>
      <c r="S33" s="107"/>
      <c r="T33" s="107"/>
      <c r="U33" s="107"/>
      <c r="V33" s="107"/>
      <c r="X33" s="28">
        <v>41456</v>
      </c>
    </row>
    <row r="34" spans="1:24" s="5" customFormat="1" x14ac:dyDescent="0.25">
      <c r="A34" s="17"/>
      <c r="B34" s="12"/>
      <c r="C34" s="4"/>
      <c r="D34" s="4"/>
      <c r="E34" s="12"/>
      <c r="F34" s="12"/>
      <c r="G34" s="10"/>
      <c r="H34" s="10"/>
      <c r="I34" s="10"/>
      <c r="J34" s="10"/>
      <c r="K34" s="10"/>
      <c r="L34" s="10"/>
      <c r="M34" s="10"/>
      <c r="N34" s="10"/>
      <c r="O34" s="10"/>
      <c r="P34" s="10"/>
      <c r="Q34" s="106"/>
      <c r="R34" s="106"/>
      <c r="S34" s="107"/>
      <c r="T34" s="107"/>
      <c r="U34" s="107"/>
      <c r="V34" s="107"/>
      <c r="X34" s="28">
        <v>41487</v>
      </c>
    </row>
    <row r="35" spans="1:24" s="5" customFormat="1" x14ac:dyDescent="0.25">
      <c r="A35" s="17"/>
      <c r="B35" s="12"/>
      <c r="C35" s="4"/>
      <c r="D35" s="4"/>
      <c r="E35" s="12"/>
      <c r="F35" s="12"/>
      <c r="G35" s="10"/>
      <c r="H35" s="10"/>
      <c r="I35" s="10"/>
      <c r="J35" s="10"/>
      <c r="K35" s="10"/>
      <c r="L35" s="10"/>
      <c r="M35" s="10"/>
      <c r="N35" s="10"/>
      <c r="O35" s="10"/>
      <c r="P35" s="10"/>
      <c r="Q35" s="106"/>
      <c r="R35" s="106"/>
      <c r="S35" s="107"/>
      <c r="T35" s="107"/>
      <c r="U35" s="107"/>
      <c r="V35" s="107"/>
      <c r="X35" s="28">
        <v>41518</v>
      </c>
    </row>
    <row r="36" spans="1:24" s="7" customFormat="1" x14ac:dyDescent="0.25">
      <c r="A36" s="18"/>
      <c r="B36" s="13"/>
      <c r="C36" s="6"/>
      <c r="D36" s="6"/>
      <c r="E36" s="13"/>
      <c r="F36" s="13"/>
      <c r="G36" s="16"/>
      <c r="H36" s="16"/>
      <c r="I36" s="16"/>
      <c r="J36" s="16"/>
      <c r="K36" s="16"/>
      <c r="L36" s="16"/>
      <c r="M36" s="16"/>
      <c r="N36" s="16"/>
      <c r="O36" s="16"/>
      <c r="P36" s="16"/>
      <c r="Q36" s="108"/>
      <c r="R36" s="108"/>
      <c r="S36" s="109"/>
      <c r="T36" s="109"/>
      <c r="U36" s="109"/>
      <c r="V36" s="109"/>
      <c r="X36" s="28">
        <v>41548</v>
      </c>
    </row>
    <row r="37" spans="1:24" s="8" customFormat="1" x14ac:dyDescent="0.25">
      <c r="A37" s="18"/>
      <c r="B37" s="13"/>
      <c r="C37" s="6"/>
      <c r="D37" s="6"/>
      <c r="E37" s="13"/>
      <c r="F37" s="13"/>
      <c r="G37" s="16"/>
      <c r="H37" s="16"/>
      <c r="I37" s="16"/>
      <c r="J37" s="16"/>
      <c r="K37" s="16"/>
      <c r="L37" s="16"/>
      <c r="M37" s="16"/>
      <c r="N37" s="16"/>
      <c r="O37" s="16"/>
      <c r="P37" s="16"/>
      <c r="Q37" s="108"/>
      <c r="R37" s="108"/>
      <c r="S37" s="109"/>
      <c r="T37" s="111"/>
      <c r="U37" s="111"/>
      <c r="V37" s="111"/>
      <c r="X37" s="28">
        <v>41579</v>
      </c>
    </row>
    <row r="38" spans="1:24" x14ac:dyDescent="0.25">
      <c r="Q38" s="106"/>
      <c r="R38" s="106"/>
      <c r="S38" s="107"/>
      <c r="T38" s="107"/>
      <c r="U38" s="107"/>
      <c r="V38" s="107"/>
      <c r="X38" s="28">
        <v>41609</v>
      </c>
    </row>
    <row r="39" spans="1:24" x14ac:dyDescent="0.25">
      <c r="Q39" s="106"/>
      <c r="R39" s="106"/>
      <c r="S39" s="107"/>
      <c r="T39" s="107"/>
      <c r="U39" s="107"/>
      <c r="V39" s="107"/>
      <c r="X39" s="28">
        <v>41640</v>
      </c>
    </row>
    <row r="40" spans="1:24" x14ac:dyDescent="0.25">
      <c r="Q40" s="106"/>
      <c r="R40" s="106"/>
      <c r="S40" s="107"/>
      <c r="T40" s="107"/>
      <c r="U40" s="107"/>
      <c r="V40" s="107"/>
      <c r="X40" s="28">
        <v>41671</v>
      </c>
    </row>
    <row r="41" spans="1:24" x14ac:dyDescent="0.25">
      <c r="Q41" s="106"/>
      <c r="R41" s="106"/>
      <c r="S41" s="107"/>
      <c r="T41" s="107"/>
      <c r="U41" s="107"/>
      <c r="V41" s="107"/>
      <c r="X41" s="28">
        <v>41699</v>
      </c>
    </row>
    <row r="42" spans="1:24" x14ac:dyDescent="0.25">
      <c r="Q42" s="106"/>
      <c r="R42" s="106"/>
      <c r="S42" s="107"/>
      <c r="T42" s="107"/>
      <c r="U42" s="107"/>
      <c r="V42" s="107"/>
      <c r="X42" s="28">
        <v>41730</v>
      </c>
    </row>
    <row r="43" spans="1:24" x14ac:dyDescent="0.25">
      <c r="Q43" s="106"/>
      <c r="R43" s="106"/>
      <c r="S43" s="107"/>
      <c r="T43" s="107"/>
      <c r="U43" s="107"/>
      <c r="V43" s="107"/>
      <c r="X43" s="28">
        <v>41760</v>
      </c>
    </row>
    <row r="44" spans="1:24" x14ac:dyDescent="0.25">
      <c r="Q44" s="106"/>
      <c r="R44" s="106"/>
      <c r="S44" s="107"/>
      <c r="T44" s="107"/>
      <c r="U44" s="107"/>
      <c r="V44" s="107"/>
      <c r="X44" s="28">
        <v>41791</v>
      </c>
    </row>
    <row r="45" spans="1:24" x14ac:dyDescent="0.25">
      <c r="X45" s="28">
        <v>41821</v>
      </c>
    </row>
    <row r="46" spans="1:24" x14ac:dyDescent="0.25">
      <c r="X46" s="28">
        <v>41852</v>
      </c>
    </row>
    <row r="47" spans="1:24" x14ac:dyDescent="0.25">
      <c r="X47" s="28">
        <v>41883</v>
      </c>
    </row>
    <row r="48" spans="1:24" x14ac:dyDescent="0.25">
      <c r="X48" s="28">
        <v>41913</v>
      </c>
    </row>
    <row r="49" spans="23:24" x14ac:dyDescent="0.25">
      <c r="X49" s="28">
        <v>41944</v>
      </c>
    </row>
    <row r="50" spans="23:24" x14ac:dyDescent="0.25">
      <c r="X50" s="28">
        <v>41974</v>
      </c>
    </row>
    <row r="51" spans="23:24" x14ac:dyDescent="0.25">
      <c r="W51" s="28"/>
      <c r="X51" s="28">
        <v>42005</v>
      </c>
    </row>
    <row r="52" spans="23:24" x14ac:dyDescent="0.25">
      <c r="W52" s="28"/>
      <c r="X52" s="28">
        <v>42036</v>
      </c>
    </row>
    <row r="53" spans="23:24" x14ac:dyDescent="0.25">
      <c r="W53" s="28"/>
      <c r="X53" s="28">
        <v>42064</v>
      </c>
    </row>
    <row r="54" spans="23:24" x14ac:dyDescent="0.25">
      <c r="W54" s="28"/>
      <c r="X54" s="28">
        <v>42095</v>
      </c>
    </row>
    <row r="55" spans="23:24" x14ac:dyDescent="0.25">
      <c r="W55" s="28"/>
      <c r="X55" s="28">
        <v>42125</v>
      </c>
    </row>
    <row r="56" spans="23:24" x14ac:dyDescent="0.25">
      <c r="W56" s="28"/>
      <c r="X56" s="28">
        <v>42156</v>
      </c>
    </row>
    <row r="57" spans="23:24" x14ac:dyDescent="0.25">
      <c r="W57" s="28"/>
      <c r="X57" s="28">
        <v>42186</v>
      </c>
    </row>
    <row r="58" spans="23:24" x14ac:dyDescent="0.25">
      <c r="W58" s="28"/>
      <c r="X58" s="28">
        <v>42217</v>
      </c>
    </row>
    <row r="59" spans="23:24" x14ac:dyDescent="0.25">
      <c r="W59" s="28"/>
      <c r="X59" s="28">
        <v>42248</v>
      </c>
    </row>
    <row r="60" spans="23:24" x14ac:dyDescent="0.25">
      <c r="W60" s="28"/>
      <c r="X60" s="28">
        <v>42278</v>
      </c>
    </row>
    <row r="61" spans="23:24" x14ac:dyDescent="0.25">
      <c r="W61" s="28"/>
      <c r="X61" s="28">
        <v>42309</v>
      </c>
    </row>
    <row r="62" spans="23:24" x14ac:dyDescent="0.25">
      <c r="W62" s="28"/>
      <c r="X62" s="28">
        <v>42339</v>
      </c>
    </row>
    <row r="63" spans="23:24" x14ac:dyDescent="0.25">
      <c r="W63" s="28"/>
      <c r="X63" s="28">
        <v>42370</v>
      </c>
    </row>
    <row r="64" spans="23:24" x14ac:dyDescent="0.25">
      <c r="W64" s="28"/>
      <c r="X64" s="28">
        <v>42401</v>
      </c>
    </row>
    <row r="65" spans="23:24" x14ac:dyDescent="0.25">
      <c r="W65" s="28"/>
      <c r="X65" s="28">
        <v>42430</v>
      </c>
    </row>
    <row r="66" spans="23:24" x14ac:dyDescent="0.25">
      <c r="W66" s="28"/>
      <c r="X66" s="28">
        <v>42461</v>
      </c>
    </row>
    <row r="67" spans="23:24" x14ac:dyDescent="0.25">
      <c r="W67" s="28"/>
      <c r="X67" s="28">
        <v>42491</v>
      </c>
    </row>
    <row r="68" spans="23:24" x14ac:dyDescent="0.25">
      <c r="W68" s="28"/>
      <c r="X68" s="28">
        <v>42522</v>
      </c>
    </row>
    <row r="69" spans="23:24" x14ac:dyDescent="0.25">
      <c r="W69" s="28"/>
      <c r="X69" s="28">
        <v>42552</v>
      </c>
    </row>
    <row r="70" spans="23:24" x14ac:dyDescent="0.25">
      <c r="W70" s="28"/>
      <c r="X70" s="28">
        <v>42583</v>
      </c>
    </row>
    <row r="71" spans="23:24" x14ac:dyDescent="0.25">
      <c r="W71" s="28"/>
      <c r="X71" s="28">
        <v>42614</v>
      </c>
    </row>
    <row r="72" spans="23:24" x14ac:dyDescent="0.25">
      <c r="W72" s="28"/>
      <c r="X72" s="28">
        <v>42644</v>
      </c>
    </row>
    <row r="73" spans="23:24" x14ac:dyDescent="0.25">
      <c r="W73" s="28"/>
      <c r="X73" s="28">
        <v>42675</v>
      </c>
    </row>
    <row r="74" spans="23:24" x14ac:dyDescent="0.25">
      <c r="W74" s="28"/>
      <c r="X74" s="28">
        <v>42705</v>
      </c>
    </row>
    <row r="75" spans="23:24" x14ac:dyDescent="0.25">
      <c r="W75" s="28"/>
      <c r="X75" s="28">
        <v>42736</v>
      </c>
    </row>
    <row r="76" spans="23:24" x14ac:dyDescent="0.25">
      <c r="W76" s="28"/>
      <c r="X76" s="28">
        <v>42767</v>
      </c>
    </row>
    <row r="77" spans="23:24" x14ac:dyDescent="0.25">
      <c r="W77" s="28"/>
      <c r="X77" s="28">
        <v>42795</v>
      </c>
    </row>
    <row r="78" spans="23:24" x14ac:dyDescent="0.25">
      <c r="W78" s="28"/>
      <c r="X78" s="28">
        <v>42826</v>
      </c>
    </row>
    <row r="79" spans="23:24" x14ac:dyDescent="0.25">
      <c r="W79" s="28"/>
      <c r="X79" s="28">
        <v>42856</v>
      </c>
    </row>
    <row r="80" spans="23:24" x14ac:dyDescent="0.25">
      <c r="W80" s="28"/>
      <c r="X80" s="28">
        <v>42887</v>
      </c>
    </row>
    <row r="81" spans="23:24" x14ac:dyDescent="0.25">
      <c r="W81" s="28"/>
      <c r="X81" s="28">
        <v>42917</v>
      </c>
    </row>
    <row r="82" spans="23:24" x14ac:dyDescent="0.25">
      <c r="W82" s="28"/>
      <c r="X82" s="28">
        <v>42948</v>
      </c>
    </row>
    <row r="83" spans="23:24" x14ac:dyDescent="0.25">
      <c r="W83" s="28"/>
      <c r="X83" s="28">
        <v>42979</v>
      </c>
    </row>
    <row r="84" spans="23:24" x14ac:dyDescent="0.25">
      <c r="W84" s="28"/>
      <c r="X84" s="28">
        <v>43009</v>
      </c>
    </row>
    <row r="85" spans="23:24" x14ac:dyDescent="0.25">
      <c r="W85" s="28"/>
      <c r="X85" s="28">
        <v>43040</v>
      </c>
    </row>
    <row r="86" spans="23:24" x14ac:dyDescent="0.25">
      <c r="W86" s="28"/>
      <c r="X86" s="28">
        <v>43070</v>
      </c>
    </row>
    <row r="87" spans="23:24" x14ac:dyDescent="0.25">
      <c r="W87" s="28"/>
      <c r="X87" s="28">
        <v>43101</v>
      </c>
    </row>
    <row r="88" spans="23:24" x14ac:dyDescent="0.25">
      <c r="W88" s="28"/>
      <c r="X88" s="28">
        <v>43132</v>
      </c>
    </row>
    <row r="89" spans="23:24" x14ac:dyDescent="0.25">
      <c r="W89" s="28"/>
      <c r="X89" s="28">
        <v>43160</v>
      </c>
    </row>
    <row r="90" spans="23:24" x14ac:dyDescent="0.25">
      <c r="W90" s="28"/>
      <c r="X90" s="28">
        <v>43191</v>
      </c>
    </row>
    <row r="91" spans="23:24" x14ac:dyDescent="0.25">
      <c r="W91" s="28"/>
      <c r="X91" s="28">
        <v>43221</v>
      </c>
    </row>
    <row r="92" spans="23:24" x14ac:dyDescent="0.25">
      <c r="W92" s="28"/>
      <c r="X92" s="28">
        <v>43252</v>
      </c>
    </row>
    <row r="93" spans="23:24" x14ac:dyDescent="0.25">
      <c r="W93" s="28"/>
      <c r="X93" s="28">
        <v>43282</v>
      </c>
    </row>
    <row r="94" spans="23:24" x14ac:dyDescent="0.25">
      <c r="W94" s="28"/>
      <c r="X94" s="28">
        <v>43313</v>
      </c>
    </row>
    <row r="95" spans="23:24" x14ac:dyDescent="0.25">
      <c r="W95" s="28"/>
      <c r="X95" s="28">
        <v>43344</v>
      </c>
    </row>
    <row r="96" spans="23:24" x14ac:dyDescent="0.25">
      <c r="W96" s="28"/>
      <c r="X96" s="28">
        <v>43374</v>
      </c>
    </row>
    <row r="97" spans="23:24" x14ac:dyDescent="0.25">
      <c r="W97" s="28"/>
      <c r="X97" s="28">
        <v>43405</v>
      </c>
    </row>
    <row r="98" spans="23:24" x14ac:dyDescent="0.25">
      <c r="W98" s="28"/>
      <c r="X98" s="28">
        <v>43435</v>
      </c>
    </row>
    <row r="99" spans="23:24" x14ac:dyDescent="0.25">
      <c r="W99" s="28"/>
      <c r="X99" s="28">
        <v>43466</v>
      </c>
    </row>
    <row r="100" spans="23:24" x14ac:dyDescent="0.25">
      <c r="W100" s="28"/>
      <c r="X100" s="28">
        <v>43497</v>
      </c>
    </row>
    <row r="101" spans="23:24" x14ac:dyDescent="0.25">
      <c r="W101" s="28"/>
      <c r="X101" s="28">
        <v>43525</v>
      </c>
    </row>
    <row r="102" spans="23:24" x14ac:dyDescent="0.25">
      <c r="W102" s="28"/>
      <c r="X102" s="28">
        <v>43556</v>
      </c>
    </row>
    <row r="103" spans="23:24" x14ac:dyDescent="0.25">
      <c r="W103" s="28"/>
      <c r="X103" s="28">
        <v>43586</v>
      </c>
    </row>
    <row r="104" spans="23:24" x14ac:dyDescent="0.25">
      <c r="W104" s="28"/>
      <c r="X104" s="28">
        <v>43617</v>
      </c>
    </row>
    <row r="105" spans="23:24" x14ac:dyDescent="0.25">
      <c r="W105" s="28"/>
      <c r="X105" s="28">
        <v>43647</v>
      </c>
    </row>
    <row r="106" spans="23:24" x14ac:dyDescent="0.25">
      <c r="W106" s="28"/>
      <c r="X106" s="28">
        <v>43678</v>
      </c>
    </row>
    <row r="107" spans="23:24" x14ac:dyDescent="0.25">
      <c r="W107" s="28"/>
      <c r="X107" s="28">
        <v>43709</v>
      </c>
    </row>
    <row r="108" spans="23:24" x14ac:dyDescent="0.25">
      <c r="W108" s="28"/>
      <c r="X108" s="28">
        <v>43739</v>
      </c>
    </row>
    <row r="109" spans="23:24" x14ac:dyDescent="0.25">
      <c r="W109" s="28"/>
      <c r="X109" s="28">
        <v>43770</v>
      </c>
    </row>
    <row r="110" spans="23:24" x14ac:dyDescent="0.25">
      <c r="W110" s="28"/>
      <c r="X110" s="28">
        <v>43800</v>
      </c>
    </row>
    <row r="111" spans="23:24" x14ac:dyDescent="0.25">
      <c r="W111" s="28"/>
      <c r="X111" s="28">
        <v>43831</v>
      </c>
    </row>
    <row r="112" spans="23:24" x14ac:dyDescent="0.25">
      <c r="W112" s="28"/>
      <c r="X112" s="28">
        <v>43862</v>
      </c>
    </row>
    <row r="113" spans="23:24" x14ac:dyDescent="0.25">
      <c r="W113" s="28"/>
      <c r="X113" s="28">
        <v>43891</v>
      </c>
    </row>
    <row r="114" spans="23:24" x14ac:dyDescent="0.25">
      <c r="W114" s="28"/>
      <c r="X114" s="28">
        <v>43922</v>
      </c>
    </row>
    <row r="115" spans="23:24" x14ac:dyDescent="0.25">
      <c r="W115" s="28"/>
      <c r="X115" s="28">
        <v>43952</v>
      </c>
    </row>
    <row r="116" spans="23:24" x14ac:dyDescent="0.25">
      <c r="W116" s="28"/>
      <c r="X116" s="28">
        <v>43983</v>
      </c>
    </row>
    <row r="117" spans="23:24" x14ac:dyDescent="0.25">
      <c r="W117" s="28"/>
      <c r="X117" s="28">
        <v>44013</v>
      </c>
    </row>
    <row r="118" spans="23:24" x14ac:dyDescent="0.25">
      <c r="W118" s="28"/>
      <c r="X118" s="28">
        <v>44044</v>
      </c>
    </row>
    <row r="119" spans="23:24" x14ac:dyDescent="0.25">
      <c r="W119" s="28"/>
      <c r="X119" s="28">
        <v>44075</v>
      </c>
    </row>
    <row r="120" spans="23:24" x14ac:dyDescent="0.25">
      <c r="W120" s="28"/>
      <c r="X120" s="28">
        <v>44105</v>
      </c>
    </row>
    <row r="121" spans="23:24" x14ac:dyDescent="0.25">
      <c r="W121" s="28"/>
      <c r="X121" s="28">
        <v>44136</v>
      </c>
    </row>
    <row r="122" spans="23:24" x14ac:dyDescent="0.25">
      <c r="W122" s="28"/>
      <c r="X122" s="28">
        <v>44166</v>
      </c>
    </row>
    <row r="174" spans="23:24" x14ac:dyDescent="0.25">
      <c r="W174" s="28"/>
      <c r="X174" s="28"/>
    </row>
    <row r="175" spans="23:24" x14ac:dyDescent="0.25">
      <c r="W175" s="28"/>
      <c r="X175" s="28"/>
    </row>
    <row r="176" spans="23:24" x14ac:dyDescent="0.25">
      <c r="W176" s="28"/>
      <c r="X176" s="28"/>
    </row>
    <row r="177" spans="23:24" x14ac:dyDescent="0.25">
      <c r="W177" s="28"/>
      <c r="X177" s="28"/>
    </row>
    <row r="178" spans="23:24" x14ac:dyDescent="0.25">
      <c r="W178" s="28"/>
      <c r="X178" s="28"/>
    </row>
    <row r="179" spans="23:24" x14ac:dyDescent="0.25">
      <c r="W179" s="28"/>
      <c r="X179" s="28"/>
    </row>
    <row r="180" spans="23:24" x14ac:dyDescent="0.25">
      <c r="W180" s="28"/>
      <c r="X180" s="28"/>
    </row>
    <row r="181" spans="23:24" x14ac:dyDescent="0.25">
      <c r="W181" s="28"/>
      <c r="X181" s="28"/>
    </row>
    <row r="182" spans="23:24" x14ac:dyDescent="0.25">
      <c r="W182" s="28"/>
      <c r="X182" s="28"/>
    </row>
    <row r="183" spans="23:24" x14ac:dyDescent="0.25">
      <c r="W183" s="28"/>
      <c r="X183" s="28"/>
    </row>
    <row r="184" spans="23:24" x14ac:dyDescent="0.25">
      <c r="W184" s="28"/>
      <c r="X184" s="28"/>
    </row>
    <row r="185" spans="23:24" x14ac:dyDescent="0.25">
      <c r="W185" s="28"/>
      <c r="X185" s="28"/>
    </row>
    <row r="186" spans="23:24" x14ac:dyDescent="0.25">
      <c r="W186" s="28"/>
      <c r="X186" s="28"/>
    </row>
    <row r="187" spans="23:24" x14ac:dyDescent="0.25">
      <c r="W187" s="28"/>
      <c r="X187" s="28"/>
    </row>
    <row r="188" spans="23:24" x14ac:dyDescent="0.25">
      <c r="W188" s="28"/>
      <c r="X188" s="28"/>
    </row>
    <row r="189" spans="23:24" x14ac:dyDescent="0.25">
      <c r="W189" s="28"/>
      <c r="X189" s="28"/>
    </row>
    <row r="190" spans="23:24" x14ac:dyDescent="0.25">
      <c r="W190" s="28"/>
      <c r="X190" s="28"/>
    </row>
    <row r="191" spans="23:24" x14ac:dyDescent="0.25">
      <c r="W191" s="28"/>
      <c r="X191" s="28"/>
    </row>
    <row r="192" spans="23:24" x14ac:dyDescent="0.25">
      <c r="W192" s="28"/>
      <c r="X192" s="28"/>
    </row>
    <row r="193" spans="23:24" x14ac:dyDescent="0.25">
      <c r="W193" s="28"/>
      <c r="X193" s="28"/>
    </row>
    <row r="194" spans="23:24" x14ac:dyDescent="0.25">
      <c r="W194" s="28"/>
      <c r="X194" s="28"/>
    </row>
    <row r="195" spans="23:24" x14ac:dyDescent="0.25">
      <c r="W195" s="28"/>
      <c r="X195" s="28"/>
    </row>
    <row r="196" spans="23:24" x14ac:dyDescent="0.25">
      <c r="W196" s="28"/>
      <c r="X196" s="28"/>
    </row>
    <row r="197" spans="23:24" x14ac:dyDescent="0.25">
      <c r="W197" s="28"/>
      <c r="X197" s="28"/>
    </row>
    <row r="198" spans="23:24" x14ac:dyDescent="0.25">
      <c r="W198" s="28"/>
      <c r="X198" s="28"/>
    </row>
    <row r="199" spans="23:24" x14ac:dyDescent="0.25">
      <c r="W199" s="28"/>
      <c r="X199" s="28"/>
    </row>
    <row r="200" spans="23:24" x14ac:dyDescent="0.25">
      <c r="W200" s="28"/>
      <c r="X200" s="28"/>
    </row>
    <row r="201" spans="23:24" x14ac:dyDescent="0.25">
      <c r="W201" s="28"/>
      <c r="X201" s="28"/>
    </row>
    <row r="202" spans="23:24" x14ac:dyDescent="0.25">
      <c r="W202" s="28"/>
      <c r="X202" s="28"/>
    </row>
    <row r="203" spans="23:24" x14ac:dyDescent="0.25">
      <c r="W203" s="28"/>
      <c r="X203" s="28"/>
    </row>
    <row r="204" spans="23:24" x14ac:dyDescent="0.25">
      <c r="W204" s="28"/>
      <c r="X204" s="28"/>
    </row>
    <row r="205" spans="23:24" x14ac:dyDescent="0.25">
      <c r="W205" s="28"/>
      <c r="X205" s="28"/>
    </row>
    <row r="206" spans="23:24" x14ac:dyDescent="0.25">
      <c r="W206" s="28"/>
      <c r="X206" s="28"/>
    </row>
    <row r="207" spans="23:24" x14ac:dyDescent="0.25">
      <c r="W207" s="28"/>
      <c r="X207" s="28"/>
    </row>
    <row r="208" spans="23:24" x14ac:dyDescent="0.25">
      <c r="W208" s="28"/>
      <c r="X208" s="28"/>
    </row>
    <row r="209" spans="23:24" x14ac:dyDescent="0.25">
      <c r="W209" s="28"/>
      <c r="X209" s="28"/>
    </row>
    <row r="210" spans="23:24" x14ac:dyDescent="0.25">
      <c r="W210" s="28"/>
      <c r="X210" s="28"/>
    </row>
    <row r="211" spans="23:24" x14ac:dyDescent="0.25">
      <c r="W211" s="28"/>
      <c r="X211" s="28"/>
    </row>
    <row r="212" spans="23:24" x14ac:dyDescent="0.25">
      <c r="W212" s="28"/>
      <c r="X212" s="28"/>
    </row>
    <row r="213" spans="23:24" x14ac:dyDescent="0.25">
      <c r="W213" s="28"/>
      <c r="X213" s="28"/>
    </row>
    <row r="214" spans="23:24" x14ac:dyDescent="0.25">
      <c r="W214" s="28"/>
      <c r="X214" s="28"/>
    </row>
    <row r="215" spans="23:24" x14ac:dyDescent="0.25">
      <c r="W215" s="28"/>
      <c r="X215" s="28"/>
    </row>
    <row r="216" spans="23:24" x14ac:dyDescent="0.25">
      <c r="W216" s="28"/>
      <c r="X216" s="28"/>
    </row>
    <row r="217" spans="23:24" x14ac:dyDescent="0.25">
      <c r="W217" s="28"/>
      <c r="X217" s="28"/>
    </row>
    <row r="218" spans="23:24" x14ac:dyDescent="0.25">
      <c r="W218" s="28"/>
      <c r="X218" s="28"/>
    </row>
    <row r="219" spans="23:24" x14ac:dyDescent="0.25">
      <c r="W219" s="28"/>
      <c r="X219" s="28"/>
    </row>
    <row r="220" spans="23:24" x14ac:dyDescent="0.25">
      <c r="W220" s="28"/>
      <c r="X220" s="28"/>
    </row>
    <row r="221" spans="23:24" x14ac:dyDescent="0.25">
      <c r="W221" s="28"/>
      <c r="X221" s="28"/>
    </row>
    <row r="222" spans="23:24" x14ac:dyDescent="0.25">
      <c r="W222" s="28"/>
      <c r="X222" s="28"/>
    </row>
    <row r="223" spans="23:24" x14ac:dyDescent="0.25">
      <c r="W223" s="28"/>
      <c r="X223" s="28"/>
    </row>
    <row r="224" spans="23:24" x14ac:dyDescent="0.25">
      <c r="W224" s="28"/>
      <c r="X224" s="28"/>
    </row>
    <row r="225" spans="23:24" x14ac:dyDescent="0.25">
      <c r="W225" s="28"/>
      <c r="X225" s="28"/>
    </row>
    <row r="226" spans="23:24" x14ac:dyDescent="0.25">
      <c r="W226" s="28"/>
      <c r="X226" s="28"/>
    </row>
    <row r="227" spans="23:24" x14ac:dyDescent="0.25">
      <c r="W227" s="28"/>
      <c r="X227" s="28"/>
    </row>
    <row r="228" spans="23:24" x14ac:dyDescent="0.25">
      <c r="W228" s="28"/>
      <c r="X228" s="28"/>
    </row>
    <row r="229" spans="23:24" x14ac:dyDescent="0.25">
      <c r="W229" s="28"/>
      <c r="X229" s="28"/>
    </row>
    <row r="230" spans="23:24" x14ac:dyDescent="0.25">
      <c r="W230" s="28"/>
      <c r="X230" s="28"/>
    </row>
    <row r="231" spans="23:24" x14ac:dyDescent="0.25">
      <c r="W231" s="28"/>
      <c r="X231" s="28"/>
    </row>
    <row r="232" spans="23:24" x14ac:dyDescent="0.25">
      <c r="W232" s="28"/>
      <c r="X232" s="28"/>
    </row>
    <row r="233" spans="23:24" x14ac:dyDescent="0.25">
      <c r="W233" s="28"/>
      <c r="X233" s="28"/>
    </row>
    <row r="234" spans="23:24" x14ac:dyDescent="0.25">
      <c r="W234" s="28"/>
      <c r="X234" s="28"/>
    </row>
    <row r="235" spans="23:24" x14ac:dyDescent="0.25">
      <c r="W235" s="28"/>
      <c r="X235" s="28"/>
    </row>
    <row r="236" spans="23:24" x14ac:dyDescent="0.25">
      <c r="W236" s="28"/>
      <c r="X236" s="28"/>
    </row>
    <row r="237" spans="23:24" x14ac:dyDescent="0.25">
      <c r="W237" s="28"/>
      <c r="X237" s="28"/>
    </row>
    <row r="238" spans="23:24" x14ac:dyDescent="0.25">
      <c r="W238" s="28"/>
      <c r="X238" s="28"/>
    </row>
    <row r="239" spans="23:24" x14ac:dyDescent="0.25">
      <c r="W239" s="28"/>
      <c r="X239" s="28"/>
    </row>
    <row r="240" spans="23:24" x14ac:dyDescent="0.25">
      <c r="W240" s="28"/>
      <c r="X240" s="28"/>
    </row>
    <row r="241" spans="23:24" x14ac:dyDescent="0.25">
      <c r="W241" s="28"/>
      <c r="X241" s="28"/>
    </row>
    <row r="242" spans="23:24" x14ac:dyDescent="0.25">
      <c r="W242" s="28"/>
      <c r="X242" s="28"/>
    </row>
    <row r="243" spans="23:24" x14ac:dyDescent="0.25">
      <c r="W243" s="28"/>
      <c r="X243" s="28"/>
    </row>
    <row r="244" spans="23:24" x14ac:dyDescent="0.25">
      <c r="W244" s="28"/>
      <c r="X244" s="28"/>
    </row>
    <row r="245" spans="23:24" x14ac:dyDescent="0.25">
      <c r="W245" s="28"/>
      <c r="X245" s="28"/>
    </row>
    <row r="246" spans="23:24" x14ac:dyDescent="0.25">
      <c r="W246" s="28"/>
      <c r="X246" s="28"/>
    </row>
    <row r="247" spans="23:24" x14ac:dyDescent="0.25">
      <c r="W247" s="28"/>
      <c r="X247" s="28"/>
    </row>
    <row r="248" spans="23:24" x14ac:dyDescent="0.25">
      <c r="W248" s="28"/>
      <c r="X248" s="28"/>
    </row>
    <row r="249" spans="23:24" x14ac:dyDescent="0.25">
      <c r="W249" s="28"/>
      <c r="X249" s="28"/>
    </row>
    <row r="250" spans="23:24" x14ac:dyDescent="0.25">
      <c r="W250" s="28"/>
      <c r="X250" s="28"/>
    </row>
    <row r="251" spans="23:24" x14ac:dyDescent="0.25">
      <c r="W251" s="28"/>
      <c r="X251" s="28"/>
    </row>
    <row r="252" spans="23:24" x14ac:dyDescent="0.25">
      <c r="W252" s="28"/>
      <c r="X252" s="28"/>
    </row>
    <row r="253" spans="23:24" x14ac:dyDescent="0.25">
      <c r="W253" s="28"/>
      <c r="X253" s="28"/>
    </row>
    <row r="254" spans="23:24" x14ac:dyDescent="0.25">
      <c r="W254" s="28"/>
      <c r="X254" s="28"/>
    </row>
    <row r="255" spans="23:24" x14ac:dyDescent="0.25">
      <c r="W255" s="28"/>
      <c r="X255" s="28"/>
    </row>
    <row r="256" spans="23:24" x14ac:dyDescent="0.25">
      <c r="W256" s="28"/>
      <c r="X256" s="28"/>
    </row>
    <row r="257" spans="23:24" x14ac:dyDescent="0.25">
      <c r="W257" s="28"/>
      <c r="X257" s="28"/>
    </row>
    <row r="258" spans="23:24" x14ac:dyDescent="0.25">
      <c r="W258" s="28"/>
      <c r="X258" s="28"/>
    </row>
    <row r="259" spans="23:24" x14ac:dyDescent="0.25">
      <c r="W259" s="28"/>
      <c r="X259" s="28"/>
    </row>
    <row r="260" spans="23:24" x14ac:dyDescent="0.25">
      <c r="W260" s="28"/>
      <c r="X260" s="28"/>
    </row>
    <row r="261" spans="23:24" x14ac:dyDescent="0.25">
      <c r="W261" s="28"/>
      <c r="X261" s="28"/>
    </row>
    <row r="262" spans="23:24" x14ac:dyDescent="0.25">
      <c r="W262" s="28"/>
      <c r="X262" s="28"/>
    </row>
    <row r="263" spans="23:24" x14ac:dyDescent="0.25">
      <c r="W263" s="28"/>
      <c r="X263" s="28"/>
    </row>
    <row r="264" spans="23:24" x14ac:dyDescent="0.25">
      <c r="W264" s="28"/>
      <c r="X264" s="28"/>
    </row>
    <row r="265" spans="23:24" x14ac:dyDescent="0.25">
      <c r="W265" s="28"/>
      <c r="X265" s="28"/>
    </row>
    <row r="266" spans="23:24" x14ac:dyDescent="0.25">
      <c r="W266" s="28"/>
      <c r="X266" s="28"/>
    </row>
    <row r="267" spans="23:24" x14ac:dyDescent="0.25">
      <c r="W267" s="28"/>
      <c r="X267" s="28"/>
    </row>
    <row r="268" spans="23:24" x14ac:dyDescent="0.25">
      <c r="W268" s="28"/>
      <c r="X268" s="28"/>
    </row>
    <row r="269" spans="23:24" x14ac:dyDescent="0.25">
      <c r="W269" s="28"/>
      <c r="X269" s="28"/>
    </row>
    <row r="270" spans="23:24" x14ac:dyDescent="0.25">
      <c r="W270" s="28"/>
      <c r="X270" s="28"/>
    </row>
    <row r="271" spans="23:24" x14ac:dyDescent="0.25">
      <c r="W271" s="28"/>
      <c r="X271" s="28"/>
    </row>
    <row r="272" spans="23:24" x14ac:dyDescent="0.25">
      <c r="W272" s="28"/>
      <c r="X272" s="28"/>
    </row>
    <row r="273" spans="23:24" x14ac:dyDescent="0.25">
      <c r="W273" s="28"/>
      <c r="X273" s="28"/>
    </row>
    <row r="274" spans="23:24" x14ac:dyDescent="0.25">
      <c r="W274" s="28"/>
      <c r="X274" s="28"/>
    </row>
    <row r="275" spans="23:24" x14ac:dyDescent="0.25">
      <c r="W275" s="28"/>
      <c r="X275" s="28"/>
    </row>
    <row r="276" spans="23:24" x14ac:dyDescent="0.25">
      <c r="W276" s="28"/>
      <c r="X276" s="28"/>
    </row>
    <row r="277" spans="23:24" x14ac:dyDescent="0.25">
      <c r="W277" s="28"/>
      <c r="X277" s="28"/>
    </row>
    <row r="278" spans="23:24" x14ac:dyDescent="0.25">
      <c r="W278" s="28"/>
      <c r="X278" s="28"/>
    </row>
    <row r="279" spans="23:24" x14ac:dyDescent="0.25">
      <c r="W279" s="28"/>
      <c r="X279" s="28"/>
    </row>
    <row r="280" spans="23:24" x14ac:dyDescent="0.25">
      <c r="W280" s="28"/>
      <c r="X280" s="28"/>
    </row>
    <row r="281" spans="23:24" x14ac:dyDescent="0.25">
      <c r="W281" s="28"/>
      <c r="X281" s="28"/>
    </row>
    <row r="282" spans="23:24" x14ac:dyDescent="0.25">
      <c r="W282" s="28"/>
      <c r="X282" s="28"/>
    </row>
    <row r="283" spans="23:24" x14ac:dyDescent="0.25">
      <c r="W283" s="28"/>
      <c r="X283" s="28"/>
    </row>
    <row r="284" spans="23:24" x14ac:dyDescent="0.25">
      <c r="W284" s="28"/>
      <c r="X284" s="28"/>
    </row>
    <row r="285" spans="23:24" x14ac:dyDescent="0.25">
      <c r="W285" s="28"/>
      <c r="X285" s="28"/>
    </row>
    <row r="286" spans="23:24" x14ac:dyDescent="0.25">
      <c r="W286" s="28"/>
      <c r="X286" s="28"/>
    </row>
    <row r="287" spans="23:24" x14ac:dyDescent="0.25">
      <c r="W287" s="28"/>
      <c r="X287" s="28"/>
    </row>
    <row r="288" spans="23:24" x14ac:dyDescent="0.25">
      <c r="W288" s="28"/>
      <c r="X288" s="28"/>
    </row>
    <row r="289" spans="23:24" x14ac:dyDescent="0.25">
      <c r="W289" s="28"/>
      <c r="X289" s="28"/>
    </row>
  </sheetData>
  <protectedRanges>
    <protectedRange password="C6D0" sqref="A1:R2 G4:R4 G6 A7:R9 A3:F6 Y1:XFD1048576 W295:X1048576 W174:X289 X1:X122 W1:W26 W51:W122 S1:V9 A10:S1048576 T10:V14 T29:V1048576 T15:V27" name="Company Info" securityDescriptor="O:WDG:WDD:(A;;CC;;;S-1-5-21-1844237615-1844823847-839522115-11937)(A;;CC;;;S-1-5-21-1844237615-1844823847-839522115-14772)(A;;CC;;;S-1-5-21-1844237615-1844823847-839522115-15657)(A;;CC;;;S-1-5-21-1844237615-1844823847-839522115-11914)"/>
  </protectedRanges>
  <sortState ref="A3:AH9">
    <sortCondition ref="A3:A9"/>
  </sortState>
  <mergeCells count="3">
    <mergeCell ref="G1:R1"/>
    <mergeCell ref="T1:V1"/>
    <mergeCell ref="T12:V12"/>
  </mergeCells>
  <pageMargins left="0.5" right="0.5" top="0.75" bottom="0.75" header="0.5" footer="0.5"/>
  <pageSetup scale="59" fitToHeight="0" orientation="landscape" r:id="rId1"/>
  <headerFooter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94ccb0f8-418e-41dd-ac47-c8b0a5d07e75">
      <Value>Auto Transportation and Buses</Value>
    </Category>
    <Document_x0020_Type xmlns="94ccb0f8-418e-41dd-ac47-c8b0a5d07e75">Other Fillable Form</Document_x0020_Type>
  </documentManagement>
</p:properties>
</file>

<file path=customXml/itemProps1.xml><?xml version="1.0" encoding="utf-8"?>
<ds:datastoreItem xmlns:ds="http://schemas.openxmlformats.org/officeDocument/2006/customXml" ds:itemID="{78C64EBA-A6ED-4B81-A77C-0F8531C42037}"/>
</file>

<file path=customXml/itemProps2.xml><?xml version="1.0" encoding="utf-8"?>
<ds:datastoreItem xmlns:ds="http://schemas.openxmlformats.org/officeDocument/2006/customXml" ds:itemID="{651F4380-A300-4BF0-9E8B-A5DC0EB3ADFF}"/>
</file>

<file path=customXml/itemProps3.xml><?xml version="1.0" encoding="utf-8"?>
<ds:datastoreItem xmlns:ds="http://schemas.openxmlformats.org/officeDocument/2006/customXml" ds:itemID="{85745612-8C9E-456A-B013-92F3A71FC4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Fuel Surcharge Worksheet</vt:lpstr>
      <vt:lpstr>Revenue-Percentage Amounts</vt:lpstr>
      <vt:lpstr>Company Info.</vt:lpstr>
      <vt:lpstr>CompanyInfo</vt:lpstr>
      <vt:lpstr>CompanyName</vt:lpstr>
      <vt:lpstr>'Company Info.'!Print_Area</vt:lpstr>
      <vt:lpstr>'Fuel Surcharge Worksheet'!Print_Area</vt:lpstr>
      <vt:lpstr>'Revenue-Percentage Amounts'!Print_Area</vt:lpstr>
      <vt:lpstr>Proposed_Effective_Date</vt:lpstr>
      <vt:lpstr>'Company Info.'!ValidProposedEffectiveDates</vt:lpstr>
      <vt:lpstr>ValidProposedEffectiveDates</vt:lpstr>
    </vt:vector>
  </TitlesOfParts>
  <Company>WUTC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 Trans Fuel Surcharge Workbook</dc:title>
  <dc:subject/>
  <dc:creator>Information Services</dc:creator>
  <cp:keywords>Christopher Mickelson</cp:keywords>
  <cp:lastModifiedBy>Deferia, Virginia (UTC)</cp:lastModifiedBy>
  <cp:lastPrinted>2013-10-07T18:11:33Z</cp:lastPrinted>
  <dcterms:created xsi:type="dcterms:W3CDTF">2000-03-15T22:44:07Z</dcterms:created>
  <dcterms:modified xsi:type="dcterms:W3CDTF">2013-10-07T18:12:29Z</dcterms:modified>
  <cp:category>Auto Transportation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0x010100881530E99F706546965C014FE7072B13</vt:lpwstr>
  </property>
</Properties>
</file>